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roller\ATeamFiscal\1-Adoption Budget\21-22 Adoption Budget\IAM\"/>
    </mc:Choice>
  </mc:AlternateContent>
  <bookViews>
    <workbookView xWindow="0" yWindow="0" windowWidth="16395" windowHeight="5640"/>
  </bookViews>
  <sheets>
    <sheet name="2021-22 AB DS Detail " sheetId="6" r:id="rId1"/>
    <sheet name="2021-22 TB DS Detail" sheetId="5" r:id="rId2"/>
    <sheet name="2020-21 AB DS Detail" sheetId="4" r:id="rId3"/>
    <sheet name="2020-21 TB" sheetId="3" r:id="rId4"/>
    <sheet name="19-20 AB" sheetId="2" r:id="rId5"/>
  </sheets>
  <externalReferences>
    <externalReference r:id="rId6"/>
  </externalReferences>
  <definedNames>
    <definedName name="FTES" localSheetId="4">#REF!</definedName>
    <definedName name="FTES" localSheetId="2">#REF!</definedName>
    <definedName name="FTES" localSheetId="3">#REF!</definedName>
    <definedName name="FTES" localSheetId="0">#REF!</definedName>
    <definedName name="FTES" localSheetId="1">#REF!</definedName>
    <definedName name="FTES">#REF!</definedName>
    <definedName name="H" localSheetId="4">'[1]TB DWS-1'!#REF!</definedName>
    <definedName name="H" localSheetId="2">'[1]TB DWS-1'!#REF!</definedName>
    <definedName name="H" localSheetId="3">'[1]TB DWS-1'!#REF!</definedName>
    <definedName name="H" localSheetId="0">'[1]TB DWS-1'!#REF!</definedName>
    <definedName name="H" localSheetId="1">'[1]TB DWS-1'!#REF!</definedName>
    <definedName name="H">'[1]TB DWS-1'!#REF!</definedName>
    <definedName name="I" localSheetId="4">'[1]TB DWS-1'!#REF!</definedName>
    <definedName name="I" localSheetId="2">'[1]TB DWS-1'!#REF!</definedName>
    <definedName name="I" localSheetId="3">'[1]TB DWS-1'!#REF!</definedName>
    <definedName name="I" localSheetId="0">'[1]TB DWS-1'!#REF!</definedName>
    <definedName name="I" localSheetId="1">'[1]TB DWS-1'!#REF!</definedName>
    <definedName name="I">'[1]TB DWS-1'!#REF!</definedName>
    <definedName name="PAGE7" localSheetId="4">'[1]TB DWS-1'!#REF!</definedName>
    <definedName name="PAGE7" localSheetId="2">'[1]TB DWS-1'!#REF!</definedName>
    <definedName name="PAGE7" localSheetId="3">'[1]TB DWS-1'!#REF!</definedName>
    <definedName name="PAGE7" localSheetId="0">'[1]TB DWS-1'!#REF!</definedName>
    <definedName name="PAGE7" localSheetId="1">'[1]TB DWS-1'!#REF!</definedName>
    <definedName name="PAGE7">'[1]TB DWS-1'!#REF!</definedName>
    <definedName name="_xlnm.Print_Area" localSheetId="4">'19-20 AB'!$A$10:$X$112</definedName>
    <definedName name="_xlnm.Print_Area" localSheetId="0">'2021-22 AB DS Detail '!$H$6:$AD$71</definedName>
    <definedName name="_xlnm.Print_Titles" localSheetId="4">'19-20 AB'!$1:$9</definedName>
    <definedName name="_xlnm.Print_Titles" localSheetId="2">'2020-21 AB DS Detail'!$1:$5</definedName>
    <definedName name="_xlnm.Print_Titles" localSheetId="3">'2020-21 TB'!$1:$5</definedName>
    <definedName name="_xlnm.Print_Titles" localSheetId="0">'2021-22 AB DS Detail '!$A:$B,'2021-22 AB DS Detail '!$1:$5</definedName>
    <definedName name="_xlnm.Print_Titles" localSheetId="1">'2021-22 TB DS Detail'!$1:$5</definedName>
    <definedName name="STATE" localSheetId="4">#REF!</definedName>
    <definedName name="STATE" localSheetId="2">#REF!</definedName>
    <definedName name="STATE" localSheetId="3">#REF!</definedName>
    <definedName name="STATE" localSheetId="0">#REF!</definedName>
    <definedName name="STATE" localSheetId="1">#REF!</definedName>
    <definedName name="STAT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7" i="6" l="1"/>
  <c r="F58" i="6" l="1"/>
  <c r="I58" i="6" s="1"/>
  <c r="M58" i="6"/>
  <c r="M59" i="6"/>
  <c r="AD58" i="6"/>
  <c r="AD59" i="6"/>
  <c r="F59" i="6"/>
  <c r="I59" i="6" s="1"/>
  <c r="S58" i="6" l="1"/>
  <c r="S59" i="6"/>
  <c r="W38" i="6"/>
  <c r="W36" i="6"/>
  <c r="W34" i="6"/>
  <c r="AB61" i="6" l="1"/>
  <c r="AB70" i="6" s="1"/>
  <c r="AB50" i="6"/>
  <c r="AB69" i="6" s="1"/>
  <c r="AB27" i="6"/>
  <c r="AB68" i="6" s="1"/>
  <c r="AB18" i="6"/>
  <c r="AB67" i="6" s="1"/>
  <c r="AB9" i="6"/>
  <c r="AB66" i="6" s="1"/>
  <c r="AB71" i="6" l="1"/>
  <c r="AB63" i="6" s="1"/>
  <c r="W30" i="6"/>
  <c r="W44" i="6"/>
  <c r="W37" i="6"/>
  <c r="W26" i="6"/>
  <c r="W25" i="6"/>
  <c r="W22" i="6"/>
  <c r="W11" i="6"/>
  <c r="AC61" i="6"/>
  <c r="AC70" i="6" s="1"/>
  <c r="AA61" i="6"/>
  <c r="AA70" i="6" s="1"/>
  <c r="Z61" i="6"/>
  <c r="Z70" i="6" s="1"/>
  <c r="X61" i="6"/>
  <c r="X70" i="6" s="1"/>
  <c r="W61" i="6"/>
  <c r="W70" i="6" s="1"/>
  <c r="U61" i="6"/>
  <c r="U70" i="6" s="1"/>
  <c r="Q61" i="6"/>
  <c r="Q70" i="6" s="1"/>
  <c r="O61" i="6"/>
  <c r="O70" i="6" s="1"/>
  <c r="L61" i="6"/>
  <c r="L70" i="6" s="1"/>
  <c r="K61" i="6"/>
  <c r="K70" i="6" s="1"/>
  <c r="H61" i="6"/>
  <c r="H70" i="6" s="1"/>
  <c r="E61" i="6"/>
  <c r="E70" i="6" s="1"/>
  <c r="D61" i="6"/>
  <c r="D70" i="6" s="1"/>
  <c r="C61" i="6"/>
  <c r="C70" i="6" s="1"/>
  <c r="Y60" i="6"/>
  <c r="AD60" i="6" s="1"/>
  <c r="M60" i="6"/>
  <c r="F60" i="6"/>
  <c r="I60" i="6" s="1"/>
  <c r="Y57" i="6"/>
  <c r="AD57" i="6" s="1"/>
  <c r="M57" i="6"/>
  <c r="F57" i="6"/>
  <c r="I57" i="6" s="1"/>
  <c r="S57" i="6" s="1"/>
  <c r="V56" i="6"/>
  <c r="V61" i="6" s="1"/>
  <c r="V70" i="6" s="1"/>
  <c r="M56" i="6"/>
  <c r="F56" i="6"/>
  <c r="I56" i="6" s="1"/>
  <c r="Y55" i="6"/>
  <c r="AD55" i="6" s="1"/>
  <c r="M55" i="6"/>
  <c r="F55" i="6"/>
  <c r="Y54" i="6"/>
  <c r="AD54" i="6" s="1"/>
  <c r="M54" i="6"/>
  <c r="F54" i="6"/>
  <c r="I54" i="6" s="1"/>
  <c r="Y53" i="6"/>
  <c r="AD53" i="6" s="1"/>
  <c r="M53" i="6"/>
  <c r="F53" i="6"/>
  <c r="I53" i="6" s="1"/>
  <c r="Y52" i="6"/>
  <c r="AD52" i="6" s="1"/>
  <c r="M52" i="6"/>
  <c r="F52" i="6"/>
  <c r="I52" i="6" s="1"/>
  <c r="AC50" i="6"/>
  <c r="AC69" i="6" s="1"/>
  <c r="AA50" i="6"/>
  <c r="AA69" i="6" s="1"/>
  <c r="Z50" i="6"/>
  <c r="Z69" i="6" s="1"/>
  <c r="W50" i="6"/>
  <c r="W69" i="6" s="1"/>
  <c r="U50" i="6"/>
  <c r="U69" i="6" s="1"/>
  <c r="Q50" i="6"/>
  <c r="Q69" i="6" s="1"/>
  <c r="O50" i="6"/>
  <c r="O69" i="6" s="1"/>
  <c r="L50" i="6"/>
  <c r="L69" i="6" s="1"/>
  <c r="K50" i="6"/>
  <c r="K69" i="6" s="1"/>
  <c r="C50" i="6"/>
  <c r="C69" i="6" s="1"/>
  <c r="V49" i="6"/>
  <c r="Y49" i="6" s="1"/>
  <c r="AD49" i="6" s="1"/>
  <c r="M49" i="6"/>
  <c r="F49" i="6"/>
  <c r="I49" i="6" s="1"/>
  <c r="S49" i="6" s="1"/>
  <c r="M48" i="6"/>
  <c r="E48" i="6"/>
  <c r="F48" i="6" s="1"/>
  <c r="I48" i="6" s="1"/>
  <c r="V47" i="6"/>
  <c r="Y47" i="6" s="1"/>
  <c r="AD47" i="6" s="1"/>
  <c r="M47" i="6"/>
  <c r="F47" i="6"/>
  <c r="I47" i="6" s="1"/>
  <c r="V46" i="6"/>
  <c r="Y46" i="6" s="1"/>
  <c r="AD46" i="6" s="1"/>
  <c r="M46" i="6"/>
  <c r="F46" i="6"/>
  <c r="I46" i="6" s="1"/>
  <c r="M45" i="6"/>
  <c r="E45" i="6"/>
  <c r="F45" i="6" s="1"/>
  <c r="I45" i="6" s="1"/>
  <c r="V44" i="6"/>
  <c r="Y44" i="6" s="1"/>
  <c r="AD44" i="6" s="1"/>
  <c r="M44" i="6"/>
  <c r="F44" i="6"/>
  <c r="I44" i="6" s="1"/>
  <c r="V43" i="6"/>
  <c r="Y43" i="6" s="1"/>
  <c r="AD43" i="6" s="1"/>
  <c r="M43" i="6"/>
  <c r="F43" i="6"/>
  <c r="I43" i="6" s="1"/>
  <c r="Y42" i="6"/>
  <c r="AD42" i="6" s="1"/>
  <c r="M42" i="6"/>
  <c r="H42" i="6"/>
  <c r="F42" i="6"/>
  <c r="Y41" i="6"/>
  <c r="AD41" i="6" s="1"/>
  <c r="M41" i="6"/>
  <c r="F41" i="6"/>
  <c r="I41" i="6" s="1"/>
  <c r="Y40" i="6"/>
  <c r="AD40" i="6" s="1"/>
  <c r="M40" i="6"/>
  <c r="F40" i="6"/>
  <c r="I40" i="6" s="1"/>
  <c r="V39" i="6"/>
  <c r="Y39" i="6" s="1"/>
  <c r="AD39" i="6" s="1"/>
  <c r="M39" i="6"/>
  <c r="F39" i="6"/>
  <c r="I39" i="6" s="1"/>
  <c r="X38" i="6"/>
  <c r="X50" i="6" s="1"/>
  <c r="X69" i="6" s="1"/>
  <c r="M38" i="6"/>
  <c r="E38" i="6"/>
  <c r="F38" i="6" s="1"/>
  <c r="I38" i="6" s="1"/>
  <c r="S38" i="6" s="1"/>
  <c r="M37" i="6"/>
  <c r="E37" i="6"/>
  <c r="V37" i="6" s="1"/>
  <c r="Y37" i="6" s="1"/>
  <c r="AD37" i="6" s="1"/>
  <c r="V36" i="6"/>
  <c r="Y36" i="6" s="1"/>
  <c r="AD36" i="6" s="1"/>
  <c r="M36" i="6"/>
  <c r="D36" i="6"/>
  <c r="F36" i="6" s="1"/>
  <c r="I36" i="6" s="1"/>
  <c r="V35" i="6"/>
  <c r="Y35" i="6" s="1"/>
  <c r="AD35" i="6" s="1"/>
  <c r="M35" i="6"/>
  <c r="F35" i="6"/>
  <c r="I35" i="6" s="1"/>
  <c r="V34" i="6"/>
  <c r="Y34" i="6" s="1"/>
  <c r="AD34" i="6" s="1"/>
  <c r="M34" i="6"/>
  <c r="E34" i="6"/>
  <c r="F34" i="6" s="1"/>
  <c r="I34" i="6" s="1"/>
  <c r="V33" i="6"/>
  <c r="Y33" i="6" s="1"/>
  <c r="AD33" i="6" s="1"/>
  <c r="M33" i="6"/>
  <c r="F33" i="6"/>
  <c r="I33" i="6" s="1"/>
  <c r="Y32" i="6"/>
  <c r="AD32" i="6" s="1"/>
  <c r="M32" i="6"/>
  <c r="F32" i="6"/>
  <c r="I32" i="6" s="1"/>
  <c r="V31" i="6"/>
  <c r="Y31" i="6" s="1"/>
  <c r="AD31" i="6" s="1"/>
  <c r="M31" i="6"/>
  <c r="F31" i="6"/>
  <c r="I31" i="6" s="1"/>
  <c r="S31" i="6" s="1"/>
  <c r="M30" i="6"/>
  <c r="E30" i="6"/>
  <c r="F30" i="6" s="1"/>
  <c r="I30" i="6" s="1"/>
  <c r="M29" i="6"/>
  <c r="E29" i="6"/>
  <c r="D29" i="6"/>
  <c r="D50" i="6" s="1"/>
  <c r="D69" i="6" s="1"/>
  <c r="AC27" i="6"/>
  <c r="AC68" i="6" s="1"/>
  <c r="AA27" i="6"/>
  <c r="AA68" i="6" s="1"/>
  <c r="Z27" i="6"/>
  <c r="Z68" i="6" s="1"/>
  <c r="X27" i="6"/>
  <c r="X68" i="6" s="1"/>
  <c r="U27" i="6"/>
  <c r="U68" i="6" s="1"/>
  <c r="Q27" i="6"/>
  <c r="Q68" i="6" s="1"/>
  <c r="O27" i="6"/>
  <c r="O68" i="6" s="1"/>
  <c r="L27" i="6"/>
  <c r="L68" i="6" s="1"/>
  <c r="K27" i="6"/>
  <c r="K68" i="6" s="1"/>
  <c r="D27" i="6"/>
  <c r="D68" i="6" s="1"/>
  <c r="C27" i="6"/>
  <c r="C68" i="6" s="1"/>
  <c r="V26" i="6"/>
  <c r="Y26" i="6" s="1"/>
  <c r="AD26" i="6" s="1"/>
  <c r="M26" i="6"/>
  <c r="F26" i="6"/>
  <c r="I26" i="6" s="1"/>
  <c r="V25" i="6"/>
  <c r="M25" i="6"/>
  <c r="F25" i="6"/>
  <c r="I25" i="6" s="1"/>
  <c r="S25" i="6" s="1"/>
  <c r="V24" i="6"/>
  <c r="Y24" i="6" s="1"/>
  <c r="AD24" i="6" s="1"/>
  <c r="M24" i="6"/>
  <c r="F24" i="6"/>
  <c r="I24" i="6" s="1"/>
  <c r="Y23" i="6"/>
  <c r="AD23" i="6" s="1"/>
  <c r="M23" i="6"/>
  <c r="H23" i="6"/>
  <c r="H27" i="6" s="1"/>
  <c r="H68" i="6" s="1"/>
  <c r="F23" i="6"/>
  <c r="I23" i="6" s="1"/>
  <c r="W27" i="6"/>
  <c r="W68" i="6" s="1"/>
  <c r="V22" i="6"/>
  <c r="Y22" i="6" s="1"/>
  <c r="AD22" i="6" s="1"/>
  <c r="M22" i="6"/>
  <c r="F22" i="6"/>
  <c r="I22" i="6" s="1"/>
  <c r="V21" i="6"/>
  <c r="Y21" i="6" s="1"/>
  <c r="AD21" i="6" s="1"/>
  <c r="M21" i="6"/>
  <c r="F21" i="6"/>
  <c r="I21" i="6" s="1"/>
  <c r="M20" i="6"/>
  <c r="E20" i="6"/>
  <c r="AC18" i="6"/>
  <c r="AC67" i="6" s="1"/>
  <c r="AA18" i="6"/>
  <c r="AA67" i="6" s="1"/>
  <c r="Z18" i="6"/>
  <c r="Z67" i="6" s="1"/>
  <c r="X18" i="6"/>
  <c r="X67" i="6" s="1"/>
  <c r="W18" i="6"/>
  <c r="W67" i="6" s="1"/>
  <c r="U18" i="6"/>
  <c r="U67" i="6" s="1"/>
  <c r="Q18" i="6"/>
  <c r="Q67" i="6" s="1"/>
  <c r="O18" i="6"/>
  <c r="O67" i="6" s="1"/>
  <c r="L18" i="6"/>
  <c r="L67" i="6" s="1"/>
  <c r="K18" i="6"/>
  <c r="K67" i="6" s="1"/>
  <c r="H18" i="6"/>
  <c r="H67" i="6" s="1"/>
  <c r="D18" i="6"/>
  <c r="D67" i="6" s="1"/>
  <c r="C18" i="6"/>
  <c r="C67" i="6" s="1"/>
  <c r="V17" i="6"/>
  <c r="Y17" i="6" s="1"/>
  <c r="AD17" i="6" s="1"/>
  <c r="M17" i="6"/>
  <c r="F17" i="6"/>
  <c r="I17" i="6" s="1"/>
  <c r="M16" i="6"/>
  <c r="E16" i="6"/>
  <c r="V16" i="6" s="1"/>
  <c r="Y16" i="6" s="1"/>
  <c r="AD16" i="6" s="1"/>
  <c r="V15" i="6"/>
  <c r="Y15" i="6" s="1"/>
  <c r="AD15" i="6" s="1"/>
  <c r="M15" i="6"/>
  <c r="F15" i="6"/>
  <c r="I15" i="6" s="1"/>
  <c r="M14" i="6"/>
  <c r="F14" i="6"/>
  <c r="I14" i="6" s="1"/>
  <c r="E14" i="6"/>
  <c r="V14" i="6" s="1"/>
  <c r="Y14" i="6" s="1"/>
  <c r="AD14" i="6" s="1"/>
  <c r="M13" i="6"/>
  <c r="E13" i="6"/>
  <c r="V13" i="6" s="1"/>
  <c r="Y13" i="6" s="1"/>
  <c r="AD13" i="6" s="1"/>
  <c r="V12" i="6"/>
  <c r="Y12" i="6" s="1"/>
  <c r="AD12" i="6" s="1"/>
  <c r="M12" i="6"/>
  <c r="F12" i="6"/>
  <c r="I12" i="6" s="1"/>
  <c r="M11" i="6"/>
  <c r="E11" i="6"/>
  <c r="AC9" i="6"/>
  <c r="AC66" i="6" s="1"/>
  <c r="AA9" i="6"/>
  <c r="AA66" i="6" s="1"/>
  <c r="X9" i="6"/>
  <c r="X66" i="6" s="1"/>
  <c r="U9" i="6"/>
  <c r="U66" i="6" s="1"/>
  <c r="Q9" i="6"/>
  <c r="Q66" i="6" s="1"/>
  <c r="O9" i="6"/>
  <c r="O66" i="6" s="1"/>
  <c r="L9" i="6"/>
  <c r="L66" i="6" s="1"/>
  <c r="H9" i="6"/>
  <c r="H66" i="6" s="1"/>
  <c r="D9" i="6"/>
  <c r="D66" i="6" s="1"/>
  <c r="C9" i="6"/>
  <c r="C66" i="6" s="1"/>
  <c r="M8" i="6"/>
  <c r="E8" i="6"/>
  <c r="V8" i="6" s="1"/>
  <c r="Y8" i="6" s="1"/>
  <c r="AD8" i="6" s="1"/>
  <c r="W7" i="6"/>
  <c r="W9" i="6" s="1"/>
  <c r="W66" i="6" s="1"/>
  <c r="M7" i="6"/>
  <c r="E7" i="6"/>
  <c r="Z6" i="6"/>
  <c r="Z9" i="6" s="1"/>
  <c r="Z66" i="6" s="1"/>
  <c r="V6" i="6"/>
  <c r="Y6" i="6" s="1"/>
  <c r="K6" i="6"/>
  <c r="F6" i="6"/>
  <c r="I6" i="6" s="1"/>
  <c r="Y25" i="6" l="1"/>
  <c r="AD25" i="6" s="1"/>
  <c r="S30" i="6"/>
  <c r="S15" i="6"/>
  <c r="S23" i="6"/>
  <c r="M61" i="6"/>
  <c r="M70" i="6" s="1"/>
  <c r="S32" i="6"/>
  <c r="S54" i="6"/>
  <c r="S60" i="6"/>
  <c r="S14" i="6"/>
  <c r="V38" i="6"/>
  <c r="Y38" i="6" s="1"/>
  <c r="AD38" i="6" s="1"/>
  <c r="S12" i="6"/>
  <c r="F29" i="6"/>
  <c r="I29" i="6" s="1"/>
  <c r="I42" i="6"/>
  <c r="S42" i="6" s="1"/>
  <c r="S47" i="6"/>
  <c r="S26" i="6"/>
  <c r="S34" i="6"/>
  <c r="S35" i="6"/>
  <c r="S40" i="6"/>
  <c r="S41" i="6"/>
  <c r="S44" i="6"/>
  <c r="S45" i="6"/>
  <c r="S48" i="6"/>
  <c r="S39" i="6"/>
  <c r="S56" i="6"/>
  <c r="D71" i="6"/>
  <c r="D63" i="6" s="1"/>
  <c r="F16" i="6"/>
  <c r="I16" i="6" s="1"/>
  <c r="S16" i="6" s="1"/>
  <c r="S21" i="6"/>
  <c r="V29" i="6"/>
  <c r="Y29" i="6" s="1"/>
  <c r="AD29" i="6" s="1"/>
  <c r="S36" i="6"/>
  <c r="V45" i="6"/>
  <c r="Y45" i="6" s="1"/>
  <c r="AD45" i="6" s="1"/>
  <c r="S53" i="6"/>
  <c r="L71" i="6"/>
  <c r="L63" i="6" s="1"/>
  <c r="M27" i="6"/>
  <c r="M68" i="6" s="1"/>
  <c r="S22" i="6"/>
  <c r="M50" i="6"/>
  <c r="M69" i="6" s="1"/>
  <c r="S46" i="6"/>
  <c r="Q71" i="6"/>
  <c r="Q63" i="6" s="1"/>
  <c r="AD6" i="6"/>
  <c r="O71" i="6"/>
  <c r="O63" i="6" s="1"/>
  <c r="E18" i="6"/>
  <c r="E67" i="6" s="1"/>
  <c r="S24" i="6"/>
  <c r="S33" i="6"/>
  <c r="H50" i="6"/>
  <c r="H69" i="6" s="1"/>
  <c r="H71" i="6" s="1"/>
  <c r="H63" i="6" s="1"/>
  <c r="Y56" i="6"/>
  <c r="AD56" i="6" s="1"/>
  <c r="AC71" i="6"/>
  <c r="AC63" i="6" s="1"/>
  <c r="AA71" i="6"/>
  <c r="AA63" i="6" s="1"/>
  <c r="Z71" i="6"/>
  <c r="Z63" i="6" s="1"/>
  <c r="W71" i="6"/>
  <c r="M18" i="6"/>
  <c r="M67" i="6" s="1"/>
  <c r="S17" i="6"/>
  <c r="K9" i="6"/>
  <c r="K66" i="6" s="1"/>
  <c r="K71" i="6" s="1"/>
  <c r="K63" i="6" s="1"/>
  <c r="M6" i="6"/>
  <c r="M9" i="6" s="1"/>
  <c r="M66" i="6" s="1"/>
  <c r="E9" i="6"/>
  <c r="E66" i="6" s="1"/>
  <c r="V7" i="6"/>
  <c r="F7" i="6"/>
  <c r="I7" i="6" s="1"/>
  <c r="S7" i="6" s="1"/>
  <c r="V30" i="6"/>
  <c r="Y30" i="6" s="1"/>
  <c r="AD30" i="6" s="1"/>
  <c r="F61" i="6"/>
  <c r="F70" i="6" s="1"/>
  <c r="I55" i="6"/>
  <c r="S55" i="6" s="1"/>
  <c r="U71" i="6"/>
  <c r="U63" i="6" s="1"/>
  <c r="S52" i="6"/>
  <c r="AD61" i="6"/>
  <c r="AD70" i="6" s="1"/>
  <c r="X71" i="6"/>
  <c r="X63" i="6" s="1"/>
  <c r="E50" i="6"/>
  <c r="E69" i="6" s="1"/>
  <c r="V48" i="6"/>
  <c r="Y48" i="6" s="1"/>
  <c r="AD48" i="6" s="1"/>
  <c r="Y61" i="6"/>
  <c r="Y70" i="6" s="1"/>
  <c r="C71" i="6"/>
  <c r="C74" i="6" s="1"/>
  <c r="F11" i="6"/>
  <c r="V11" i="6"/>
  <c r="F8" i="6"/>
  <c r="I8" i="6" s="1"/>
  <c r="S8" i="6" s="1"/>
  <c r="F13" i="6"/>
  <c r="I13" i="6" s="1"/>
  <c r="S13" i="6" s="1"/>
  <c r="V20" i="6"/>
  <c r="F20" i="6"/>
  <c r="E27" i="6"/>
  <c r="E68" i="6" s="1"/>
  <c r="S43" i="6"/>
  <c r="F37" i="6"/>
  <c r="I37" i="6" s="1"/>
  <c r="S37" i="6" s="1"/>
  <c r="I61" i="6" l="1"/>
  <c r="I70" i="6" s="1"/>
  <c r="M71" i="6"/>
  <c r="M63" i="6" s="1"/>
  <c r="S6" i="6"/>
  <c r="S9" i="6"/>
  <c r="S66" i="6" s="1"/>
  <c r="S61" i="6"/>
  <c r="S70" i="6" s="1"/>
  <c r="W63" i="6"/>
  <c r="F27" i="6"/>
  <c r="F68" i="6" s="1"/>
  <c r="I20" i="6"/>
  <c r="E71" i="6"/>
  <c r="F18" i="6"/>
  <c r="F67" i="6" s="1"/>
  <c r="I11" i="6"/>
  <c r="AD50" i="6"/>
  <c r="AD69" i="6" s="1"/>
  <c r="Y50" i="6"/>
  <c r="Y69" i="6" s="1"/>
  <c r="C75" i="6"/>
  <c r="C63" i="6"/>
  <c r="S29" i="6"/>
  <c r="S50" i="6" s="1"/>
  <c r="S69" i="6" s="1"/>
  <c r="I50" i="6"/>
  <c r="I69" i="6" s="1"/>
  <c r="Y20" i="6"/>
  <c r="AD20" i="6" s="1"/>
  <c r="V27" i="6"/>
  <c r="V68" i="6" s="1"/>
  <c r="V18" i="6"/>
  <c r="V67" i="6" s="1"/>
  <c r="Y11" i="6"/>
  <c r="AD11" i="6" s="1"/>
  <c r="I9" i="6"/>
  <c r="I66" i="6" s="1"/>
  <c r="F9" i="6"/>
  <c r="F66" i="6" s="1"/>
  <c r="V50" i="6"/>
  <c r="V69" i="6" s="1"/>
  <c r="Y7" i="6"/>
  <c r="AD7" i="6" s="1"/>
  <c r="V9" i="6"/>
  <c r="V66" i="6" s="1"/>
  <c r="F50" i="6"/>
  <c r="F69" i="6" s="1"/>
  <c r="H73" i="6" l="1"/>
  <c r="E63" i="6"/>
  <c r="F71" i="6"/>
  <c r="F63" i="6" s="1"/>
  <c r="Y27" i="6"/>
  <c r="Y68" i="6" s="1"/>
  <c r="AD27" i="6"/>
  <c r="AD68" i="6" s="1"/>
  <c r="I27" i="6"/>
  <c r="I68" i="6" s="1"/>
  <c r="S20" i="6"/>
  <c r="S27" i="6" s="1"/>
  <c r="S68" i="6" s="1"/>
  <c r="V71" i="6"/>
  <c r="V63" i="6" s="1"/>
  <c r="AD9" i="6"/>
  <c r="AD66" i="6" s="1"/>
  <c r="Y9" i="6"/>
  <c r="Y66" i="6" s="1"/>
  <c r="Y18" i="6"/>
  <c r="Y67" i="6" s="1"/>
  <c r="AD18" i="6"/>
  <c r="AD67" i="6" s="1"/>
  <c r="S11" i="6"/>
  <c r="S18" i="6" s="1"/>
  <c r="S67" i="6" s="1"/>
  <c r="I18" i="6"/>
  <c r="I67" i="6" s="1"/>
  <c r="X38" i="5"/>
  <c r="I71" i="6" l="1"/>
  <c r="I63" i="6" s="1"/>
  <c r="Y71" i="6"/>
  <c r="Y63" i="6" s="1"/>
  <c r="S71" i="6"/>
  <c r="S63" i="6" s="1"/>
  <c r="AD71" i="6"/>
  <c r="AD63" i="6" s="1"/>
  <c r="W7" i="5"/>
  <c r="X65" i="5"/>
  <c r="X59" i="5"/>
  <c r="X68" i="5" s="1"/>
  <c r="X9" i="5"/>
  <c r="X64" i="5" s="1"/>
  <c r="X18" i="5"/>
  <c r="X27" i="5"/>
  <c r="X66" i="5" s="1"/>
  <c r="X50" i="5"/>
  <c r="X67" i="5" s="1"/>
  <c r="W22" i="5"/>
  <c r="X69" i="5" l="1"/>
  <c r="X61" i="5" s="1"/>
  <c r="Y58" i="5"/>
  <c r="Y57" i="5"/>
  <c r="Y55" i="5"/>
  <c r="Y54" i="5"/>
  <c r="Y53" i="5"/>
  <c r="Y52" i="5"/>
  <c r="Y42" i="5"/>
  <c r="Y41" i="5"/>
  <c r="Y40" i="5"/>
  <c r="Y32" i="5"/>
  <c r="Y23" i="5"/>
  <c r="Z6" i="5" l="1"/>
  <c r="V44" i="5" l="1"/>
  <c r="Y44" i="5" s="1"/>
  <c r="V39" i="5"/>
  <c r="Y39" i="5" s="1"/>
  <c r="V47" i="5"/>
  <c r="Y47" i="5" s="1"/>
  <c r="V36" i="5"/>
  <c r="Y36" i="5" s="1"/>
  <c r="V34" i="5"/>
  <c r="Y34" i="5" s="1"/>
  <c r="AD34" i="5" s="1"/>
  <c r="V17" i="5"/>
  <c r="Y17" i="5" s="1"/>
  <c r="AD17" i="5" s="1"/>
  <c r="V33" i="5"/>
  <c r="Y33" i="5" s="1"/>
  <c r="V26" i="5"/>
  <c r="Y26" i="5" s="1"/>
  <c r="W59" i="5"/>
  <c r="W68" i="5" s="1"/>
  <c r="W50" i="5"/>
  <c r="W67" i="5" s="1"/>
  <c r="W27" i="5"/>
  <c r="W66" i="5" s="1"/>
  <c r="W18" i="5"/>
  <c r="W65" i="5" s="1"/>
  <c r="W9" i="5"/>
  <c r="W64" i="5" s="1"/>
  <c r="V56" i="5"/>
  <c r="Y56" i="5" s="1"/>
  <c r="V49" i="5"/>
  <c r="Y49" i="5" s="1"/>
  <c r="V46" i="5"/>
  <c r="Y46" i="5" s="1"/>
  <c r="V43" i="5"/>
  <c r="Y43" i="5" s="1"/>
  <c r="V35" i="5"/>
  <c r="Y35" i="5" s="1"/>
  <c r="AD35" i="5" s="1"/>
  <c r="V31" i="5"/>
  <c r="Y31" i="5" s="1"/>
  <c r="V25" i="5"/>
  <c r="Y25" i="5" s="1"/>
  <c r="AD25" i="5" s="1"/>
  <c r="V24" i="5"/>
  <c r="Y24" i="5" s="1"/>
  <c r="AD24" i="5" s="1"/>
  <c r="V22" i="5"/>
  <c r="Y22" i="5" s="1"/>
  <c r="V21" i="5"/>
  <c r="Y21" i="5" s="1"/>
  <c r="AD21" i="5" s="1"/>
  <c r="V15" i="5"/>
  <c r="Y15" i="5" s="1"/>
  <c r="V12" i="5"/>
  <c r="Y12" i="5" s="1"/>
  <c r="V6" i="5"/>
  <c r="Y6" i="5" s="1"/>
  <c r="AC64" i="5"/>
  <c r="AC59" i="5"/>
  <c r="AC68" i="5" s="1"/>
  <c r="AC50" i="5"/>
  <c r="AC67" i="5" s="1"/>
  <c r="AC27" i="5"/>
  <c r="AC66" i="5" s="1"/>
  <c r="AC18" i="5"/>
  <c r="AC65" i="5" s="1"/>
  <c r="AC9" i="5"/>
  <c r="AB58" i="5"/>
  <c r="AD58" i="5" s="1"/>
  <c r="AB57" i="5"/>
  <c r="AD57" i="5" s="1"/>
  <c r="AB56" i="5"/>
  <c r="AB55" i="5"/>
  <c r="AD55" i="5" s="1"/>
  <c r="AB54" i="5"/>
  <c r="AD54" i="5" s="1"/>
  <c r="AB53" i="5"/>
  <c r="AD53" i="5" s="1"/>
  <c r="AB52" i="5"/>
  <c r="AD52" i="5" s="1"/>
  <c r="AB49" i="5"/>
  <c r="AB48" i="5"/>
  <c r="AB47" i="5"/>
  <c r="AB46" i="5"/>
  <c r="AB45" i="5"/>
  <c r="AB44" i="5"/>
  <c r="AB43" i="5"/>
  <c r="AB42" i="5"/>
  <c r="AD42" i="5" s="1"/>
  <c r="AB41" i="5"/>
  <c r="AD41" i="5" s="1"/>
  <c r="AB40" i="5"/>
  <c r="AD40" i="5" s="1"/>
  <c r="AB39" i="5"/>
  <c r="AB38" i="5"/>
  <c r="AB37" i="5"/>
  <c r="AB36" i="5"/>
  <c r="AB35" i="5"/>
  <c r="AB34" i="5"/>
  <c r="AB33" i="5"/>
  <c r="AB32" i="5"/>
  <c r="AD32" i="5" s="1"/>
  <c r="AB31" i="5"/>
  <c r="AB30" i="5"/>
  <c r="AB29" i="5"/>
  <c r="AB26" i="5"/>
  <c r="AB25" i="5"/>
  <c r="AB24" i="5"/>
  <c r="AB23" i="5"/>
  <c r="AD23" i="5" s="1"/>
  <c r="AB22" i="5"/>
  <c r="AB21" i="5"/>
  <c r="AB20" i="5"/>
  <c r="AB17" i="5"/>
  <c r="AB16" i="5"/>
  <c r="AB15" i="5"/>
  <c r="AB14" i="5"/>
  <c r="AB13" i="5"/>
  <c r="AB12" i="5"/>
  <c r="AB11" i="5"/>
  <c r="AB8" i="5"/>
  <c r="AB7" i="5"/>
  <c r="AB6" i="5"/>
  <c r="AB9" i="5" s="1"/>
  <c r="AB64" i="5" s="1"/>
  <c r="AA59" i="5"/>
  <c r="AA68" i="5" s="1"/>
  <c r="AA50" i="5"/>
  <c r="AA67" i="5" s="1"/>
  <c r="AA27" i="5"/>
  <c r="AA66" i="5" s="1"/>
  <c r="AA18" i="5"/>
  <c r="AA65" i="5" s="1"/>
  <c r="AA9" i="5"/>
  <c r="AA64" i="5" s="1"/>
  <c r="Z59" i="5"/>
  <c r="Z68" i="5" s="1"/>
  <c r="Z50" i="5"/>
  <c r="Z67" i="5" s="1"/>
  <c r="Z27" i="5"/>
  <c r="Z66" i="5" s="1"/>
  <c r="Z18" i="5"/>
  <c r="Z65" i="5" s="1"/>
  <c r="Z9" i="5"/>
  <c r="Z64" i="5" s="1"/>
  <c r="AD36" i="5" l="1"/>
  <c r="AD49" i="5"/>
  <c r="AD56" i="5"/>
  <c r="AD59" i="5" s="1"/>
  <c r="AD68" i="5" s="1"/>
  <c r="AD43" i="5"/>
  <c r="Y59" i="5"/>
  <c r="Y68" i="5" s="1"/>
  <c r="AD47" i="5"/>
  <c r="AD15" i="5"/>
  <c r="AB27" i="5"/>
  <c r="AB66" i="5" s="1"/>
  <c r="AD26" i="5"/>
  <c r="AD39" i="5"/>
  <c r="AD6" i="5"/>
  <c r="AD12" i="5"/>
  <c r="AD31" i="5"/>
  <c r="V59" i="5"/>
  <c r="V68" i="5" s="1"/>
  <c r="AD22" i="5"/>
  <c r="AD46" i="5"/>
  <c r="AD33" i="5"/>
  <c r="AD44" i="5"/>
  <c r="AB59" i="5"/>
  <c r="AB68" i="5" s="1"/>
  <c r="AB18" i="5"/>
  <c r="AB65" i="5" s="1"/>
  <c r="AB50" i="5"/>
  <c r="AB67" i="5" s="1"/>
  <c r="W69" i="5"/>
  <c r="Z69" i="5"/>
  <c r="Z61" i="5" s="1"/>
  <c r="AC69" i="5"/>
  <c r="AC61" i="5" s="1"/>
  <c r="AA69" i="5"/>
  <c r="AA61" i="5" s="1"/>
  <c r="U59" i="5"/>
  <c r="U68" i="5" s="1"/>
  <c r="U50" i="5"/>
  <c r="U67" i="5" s="1"/>
  <c r="U27" i="5"/>
  <c r="U66" i="5" s="1"/>
  <c r="U18" i="5"/>
  <c r="U65" i="5" s="1"/>
  <c r="U9" i="5"/>
  <c r="U64" i="5" s="1"/>
  <c r="Q68" i="5"/>
  <c r="Q67" i="5"/>
  <c r="Q59" i="5"/>
  <c r="O59" i="5"/>
  <c r="O68" i="5" s="1"/>
  <c r="L59" i="5"/>
  <c r="L68" i="5" s="1"/>
  <c r="K59" i="5"/>
  <c r="K68" i="5" s="1"/>
  <c r="H59" i="5"/>
  <c r="H68" i="5" s="1"/>
  <c r="E59" i="5"/>
  <c r="E68" i="5" s="1"/>
  <c r="D59" i="5"/>
  <c r="D68" i="5" s="1"/>
  <c r="C59" i="5"/>
  <c r="C68" i="5" s="1"/>
  <c r="M58" i="5"/>
  <c r="F58" i="5"/>
  <c r="I58" i="5" s="1"/>
  <c r="M57" i="5"/>
  <c r="F57" i="5"/>
  <c r="I57" i="5" s="1"/>
  <c r="M56" i="5"/>
  <c r="F56" i="5"/>
  <c r="I56" i="5" s="1"/>
  <c r="M55" i="5"/>
  <c r="F55" i="5"/>
  <c r="I55" i="5" s="1"/>
  <c r="M54" i="5"/>
  <c r="F54" i="5"/>
  <c r="I54" i="5" s="1"/>
  <c r="M53" i="5"/>
  <c r="F53" i="5"/>
  <c r="I53" i="5" s="1"/>
  <c r="M52" i="5"/>
  <c r="F52" i="5"/>
  <c r="F59" i="5" s="1"/>
  <c r="F68" i="5" s="1"/>
  <c r="Q50" i="5"/>
  <c r="O50" i="5"/>
  <c r="O67" i="5" s="1"/>
  <c r="L50" i="5"/>
  <c r="L67" i="5" s="1"/>
  <c r="K50" i="5"/>
  <c r="K67" i="5" s="1"/>
  <c r="C50" i="5"/>
  <c r="C67" i="5" s="1"/>
  <c r="M49" i="5"/>
  <c r="F49" i="5"/>
  <c r="I49" i="5" s="1"/>
  <c r="M48" i="5"/>
  <c r="E48" i="5"/>
  <c r="M47" i="5"/>
  <c r="S47" i="5" s="1"/>
  <c r="F47" i="5"/>
  <c r="I47" i="5" s="1"/>
  <c r="M46" i="5"/>
  <c r="F46" i="5"/>
  <c r="I46" i="5" s="1"/>
  <c r="S46" i="5" s="1"/>
  <c r="M45" i="5"/>
  <c r="F45" i="5"/>
  <c r="I45" i="5" s="1"/>
  <c r="S45" i="5" s="1"/>
  <c r="E45" i="5"/>
  <c r="V45" i="5" s="1"/>
  <c r="Y45" i="5" s="1"/>
  <c r="AD45" i="5" s="1"/>
  <c r="M44" i="5"/>
  <c r="F44" i="5"/>
  <c r="I44" i="5" s="1"/>
  <c r="S44" i="5" s="1"/>
  <c r="M43" i="5"/>
  <c r="F43" i="5"/>
  <c r="I43" i="5" s="1"/>
  <c r="S43" i="5" s="1"/>
  <c r="M42" i="5"/>
  <c r="H42" i="5"/>
  <c r="H50" i="5" s="1"/>
  <c r="H67" i="5" s="1"/>
  <c r="F42" i="5"/>
  <c r="M41" i="5"/>
  <c r="F41" i="5"/>
  <c r="I41" i="5" s="1"/>
  <c r="M40" i="5"/>
  <c r="F40" i="5"/>
  <c r="I40" i="5" s="1"/>
  <c r="S40" i="5" s="1"/>
  <c r="M39" i="5"/>
  <c r="F39" i="5"/>
  <c r="I39" i="5" s="1"/>
  <c r="S39" i="5" s="1"/>
  <c r="M38" i="5"/>
  <c r="E38" i="5"/>
  <c r="V38" i="5" s="1"/>
  <c r="Y38" i="5" s="1"/>
  <c r="AD38" i="5" s="1"/>
  <c r="M37" i="5"/>
  <c r="E37" i="5"/>
  <c r="M36" i="5"/>
  <c r="D36" i="5"/>
  <c r="F36" i="5" s="1"/>
  <c r="I36" i="5" s="1"/>
  <c r="M35" i="5"/>
  <c r="F35" i="5"/>
  <c r="I35" i="5" s="1"/>
  <c r="S35" i="5" s="1"/>
  <c r="M34" i="5"/>
  <c r="F34" i="5"/>
  <c r="I34" i="5" s="1"/>
  <c r="S34" i="5" s="1"/>
  <c r="E34" i="5"/>
  <c r="M33" i="5"/>
  <c r="F33" i="5"/>
  <c r="I33" i="5" s="1"/>
  <c r="S33" i="5" s="1"/>
  <c r="M32" i="5"/>
  <c r="I32" i="5"/>
  <c r="S32" i="5" s="1"/>
  <c r="F32" i="5"/>
  <c r="M31" i="5"/>
  <c r="F31" i="5"/>
  <c r="I31" i="5" s="1"/>
  <c r="S31" i="5" s="1"/>
  <c r="M30" i="5"/>
  <c r="E30" i="5"/>
  <c r="V30" i="5" s="1"/>
  <c r="Y30" i="5" s="1"/>
  <c r="AD30" i="5" s="1"/>
  <c r="M29" i="5"/>
  <c r="E29" i="5"/>
  <c r="D29" i="5"/>
  <c r="Q27" i="5"/>
  <c r="Q66" i="5" s="1"/>
  <c r="O27" i="5"/>
  <c r="O66" i="5" s="1"/>
  <c r="L27" i="5"/>
  <c r="L66" i="5" s="1"/>
  <c r="K27" i="5"/>
  <c r="K66" i="5" s="1"/>
  <c r="D27" i="5"/>
  <c r="D66" i="5" s="1"/>
  <c r="C27" i="5"/>
  <c r="C66" i="5" s="1"/>
  <c r="M26" i="5"/>
  <c r="F26" i="5"/>
  <c r="I26" i="5" s="1"/>
  <c r="M25" i="5"/>
  <c r="F25" i="5"/>
  <c r="I25" i="5" s="1"/>
  <c r="S25" i="5" s="1"/>
  <c r="M24" i="5"/>
  <c r="F24" i="5"/>
  <c r="I24" i="5" s="1"/>
  <c r="S24" i="5" s="1"/>
  <c r="M23" i="5"/>
  <c r="H23" i="5"/>
  <c r="F23" i="5"/>
  <c r="M22" i="5"/>
  <c r="F22" i="5"/>
  <c r="I22" i="5" s="1"/>
  <c r="S22" i="5" s="1"/>
  <c r="M21" i="5"/>
  <c r="F21" i="5"/>
  <c r="I21" i="5" s="1"/>
  <c r="M20" i="5"/>
  <c r="E20" i="5"/>
  <c r="Q18" i="5"/>
  <c r="Q65" i="5" s="1"/>
  <c r="O18" i="5"/>
  <c r="O65" i="5" s="1"/>
  <c r="L18" i="5"/>
  <c r="L65" i="5" s="1"/>
  <c r="K18" i="5"/>
  <c r="K65" i="5" s="1"/>
  <c r="H18" i="5"/>
  <c r="H65" i="5" s="1"/>
  <c r="D18" i="5"/>
  <c r="D65" i="5" s="1"/>
  <c r="C18" i="5"/>
  <c r="C65" i="5" s="1"/>
  <c r="M17" i="5"/>
  <c r="F17" i="5"/>
  <c r="I17" i="5" s="1"/>
  <c r="M16" i="5"/>
  <c r="E16" i="5"/>
  <c r="M15" i="5"/>
  <c r="S15" i="5" s="1"/>
  <c r="F15" i="5"/>
  <c r="I15" i="5" s="1"/>
  <c r="M14" i="5"/>
  <c r="E14" i="5"/>
  <c r="V14" i="5" s="1"/>
  <c r="Y14" i="5" s="1"/>
  <c r="AD14" i="5" s="1"/>
  <c r="M13" i="5"/>
  <c r="E13" i="5"/>
  <c r="M12" i="5"/>
  <c r="F12" i="5"/>
  <c r="I12" i="5" s="1"/>
  <c r="S12" i="5" s="1"/>
  <c r="M11" i="5"/>
  <c r="E11" i="5"/>
  <c r="V11" i="5" s="1"/>
  <c r="Y11" i="5" s="1"/>
  <c r="AD11" i="5" s="1"/>
  <c r="Q9" i="5"/>
  <c r="Q64" i="5" s="1"/>
  <c r="O9" i="5"/>
  <c r="O64" i="5" s="1"/>
  <c r="L9" i="5"/>
  <c r="L64" i="5" s="1"/>
  <c r="H9" i="5"/>
  <c r="H64" i="5" s="1"/>
  <c r="D9" i="5"/>
  <c r="D64" i="5" s="1"/>
  <c r="C9" i="5"/>
  <c r="C64" i="5" s="1"/>
  <c r="C69" i="5" s="1"/>
  <c r="M8" i="5"/>
  <c r="E8" i="5"/>
  <c r="M7" i="5"/>
  <c r="E7" i="5"/>
  <c r="K6" i="5"/>
  <c r="M6" i="5" s="1"/>
  <c r="M9" i="5" s="1"/>
  <c r="M64" i="5" s="1"/>
  <c r="F6" i="5"/>
  <c r="C61" i="5" l="1"/>
  <c r="C72" i="5"/>
  <c r="C73" i="5" s="1"/>
  <c r="F37" i="5"/>
  <c r="I37" i="5" s="1"/>
  <c r="S37" i="5" s="1"/>
  <c r="V37" i="5"/>
  <c r="Y37" i="5" s="1"/>
  <c r="AD37" i="5" s="1"/>
  <c r="I52" i="5"/>
  <c r="I59" i="5" s="1"/>
  <c r="I68" i="5" s="1"/>
  <c r="E18" i="5"/>
  <c r="E65" i="5" s="1"/>
  <c r="S56" i="5"/>
  <c r="F14" i="5"/>
  <c r="I14" i="5" s="1"/>
  <c r="S14" i="5" s="1"/>
  <c r="S49" i="5"/>
  <c r="F11" i="5"/>
  <c r="E9" i="5"/>
  <c r="E64" i="5" s="1"/>
  <c r="V7" i="5"/>
  <c r="E27" i="5"/>
  <c r="E66" i="5" s="1"/>
  <c r="V20" i="5"/>
  <c r="E50" i="5"/>
  <c r="E67" i="5" s="1"/>
  <c r="E69" i="5" s="1"/>
  <c r="V29" i="5"/>
  <c r="S54" i="5"/>
  <c r="S58" i="5"/>
  <c r="F8" i="5"/>
  <c r="I8" i="5" s="1"/>
  <c r="S8" i="5" s="1"/>
  <c r="V8" i="5"/>
  <c r="Y8" i="5" s="1"/>
  <c r="AD8" i="5" s="1"/>
  <c r="I23" i="5"/>
  <c r="S23" i="5" s="1"/>
  <c r="F38" i="5"/>
  <c r="I38" i="5" s="1"/>
  <c r="S38" i="5" s="1"/>
  <c r="F13" i="5"/>
  <c r="I13" i="5" s="1"/>
  <c r="S13" i="5" s="1"/>
  <c r="V13" i="5"/>
  <c r="Y13" i="5" s="1"/>
  <c r="AD13" i="5" s="1"/>
  <c r="AD18" i="5" s="1"/>
  <c r="AD65" i="5" s="1"/>
  <c r="F16" i="5"/>
  <c r="I16" i="5" s="1"/>
  <c r="S16" i="5" s="1"/>
  <c r="V16" i="5"/>
  <c r="Y16" i="5" s="1"/>
  <c r="AD16" i="5" s="1"/>
  <c r="F48" i="5"/>
  <c r="I48" i="5" s="1"/>
  <c r="S48" i="5" s="1"/>
  <c r="V48" i="5"/>
  <c r="Y48" i="5" s="1"/>
  <c r="AD48" i="5" s="1"/>
  <c r="F20" i="5"/>
  <c r="F27" i="5" s="1"/>
  <c r="F66" i="5" s="1"/>
  <c r="O69" i="5"/>
  <c r="O61" i="5" s="1"/>
  <c r="M27" i="5"/>
  <c r="M66" i="5" s="1"/>
  <c r="S17" i="5"/>
  <c r="S21" i="5"/>
  <c r="S26" i="5"/>
  <c r="F30" i="5"/>
  <c r="I30" i="5" s="1"/>
  <c r="S30" i="5" s="1"/>
  <c r="S36" i="5"/>
  <c r="S53" i="5"/>
  <c r="S55" i="5"/>
  <c r="S57" i="5"/>
  <c r="AB69" i="5"/>
  <c r="AB61" i="5" s="1"/>
  <c r="W61" i="5"/>
  <c r="U69" i="5"/>
  <c r="U61" i="5" s="1"/>
  <c r="Q69" i="5"/>
  <c r="Q61" i="5" s="1"/>
  <c r="F7" i="5"/>
  <c r="I7" i="5" s="1"/>
  <c r="S7" i="5" s="1"/>
  <c r="I11" i="5"/>
  <c r="K9" i="5"/>
  <c r="K64" i="5" s="1"/>
  <c r="K69" i="5" s="1"/>
  <c r="K61" i="5" s="1"/>
  <c r="M18" i="5"/>
  <c r="M65" i="5" s="1"/>
  <c r="H27" i="5"/>
  <c r="H66" i="5" s="1"/>
  <c r="H69" i="5" s="1"/>
  <c r="H61" i="5" s="1"/>
  <c r="M59" i="5"/>
  <c r="M68" i="5" s="1"/>
  <c r="S52" i="5"/>
  <c r="I6" i="5"/>
  <c r="D50" i="5"/>
  <c r="D67" i="5" s="1"/>
  <c r="D69" i="5" s="1"/>
  <c r="D61" i="5" s="1"/>
  <c r="F29" i="5"/>
  <c r="L69" i="5"/>
  <c r="L61" i="5" s="1"/>
  <c r="I20" i="5"/>
  <c r="M50" i="5"/>
  <c r="M67" i="5" s="1"/>
  <c r="S41" i="5"/>
  <c r="I42" i="5"/>
  <c r="S42" i="5" s="1"/>
  <c r="H42" i="4"/>
  <c r="E61" i="5" l="1"/>
  <c r="H71" i="5"/>
  <c r="Y20" i="5"/>
  <c r="V27" i="5"/>
  <c r="V66" i="5" s="1"/>
  <c r="Y7" i="5"/>
  <c r="V9" i="5"/>
  <c r="V64" i="5" s="1"/>
  <c r="M69" i="5"/>
  <c r="M61" i="5" s="1"/>
  <c r="Y18" i="5"/>
  <c r="Y65" i="5" s="1"/>
  <c r="S59" i="5"/>
  <c r="S68" i="5" s="1"/>
  <c r="V18" i="5"/>
  <c r="V65" i="5" s="1"/>
  <c r="Y29" i="5"/>
  <c r="V50" i="5"/>
  <c r="V67" i="5" s="1"/>
  <c r="F18" i="5"/>
  <c r="F65" i="5" s="1"/>
  <c r="S6" i="5"/>
  <c r="S9" i="5" s="1"/>
  <c r="S64" i="5" s="1"/>
  <c r="I9" i="5"/>
  <c r="I64" i="5" s="1"/>
  <c r="S20" i="5"/>
  <c r="S27" i="5" s="1"/>
  <c r="S66" i="5" s="1"/>
  <c r="I27" i="5"/>
  <c r="I66" i="5" s="1"/>
  <c r="F9" i="5"/>
  <c r="F64" i="5" s="1"/>
  <c r="I29" i="5"/>
  <c r="F50" i="5"/>
  <c r="F67" i="5" s="1"/>
  <c r="S11" i="5"/>
  <c r="S18" i="5" s="1"/>
  <c r="S65" i="5" s="1"/>
  <c r="I18" i="5"/>
  <c r="I65" i="5" s="1"/>
  <c r="H23" i="4"/>
  <c r="AD29" i="5" l="1"/>
  <c r="AD50" i="5" s="1"/>
  <c r="AD67" i="5" s="1"/>
  <c r="Y50" i="5"/>
  <c r="Y67" i="5" s="1"/>
  <c r="V69" i="5"/>
  <c r="V61" i="5" s="1"/>
  <c r="AD7" i="5"/>
  <c r="AD9" i="5" s="1"/>
  <c r="AD64" i="5" s="1"/>
  <c r="Y9" i="5"/>
  <c r="Y64" i="5" s="1"/>
  <c r="AD20" i="5"/>
  <c r="AD27" i="5" s="1"/>
  <c r="AD66" i="5" s="1"/>
  <c r="Y27" i="5"/>
  <c r="Y66" i="5" s="1"/>
  <c r="I50" i="5"/>
  <c r="I67" i="5" s="1"/>
  <c r="S29" i="5"/>
  <c r="S50" i="5" s="1"/>
  <c r="S67" i="5" s="1"/>
  <c r="S69" i="5" s="1"/>
  <c r="S61" i="5" s="1"/>
  <c r="I69" i="5"/>
  <c r="I61" i="5" s="1"/>
  <c r="F69" i="5"/>
  <c r="F61" i="5" s="1"/>
  <c r="M23" i="4"/>
  <c r="F23" i="4"/>
  <c r="I23" i="4" s="1"/>
  <c r="Y69" i="5" l="1"/>
  <c r="Y61" i="5" s="1"/>
  <c r="AD69" i="5"/>
  <c r="AD61" i="5" s="1"/>
  <c r="S23" i="4"/>
  <c r="K6" i="4"/>
  <c r="I33" i="4" l="1"/>
  <c r="S33" i="4" s="1"/>
  <c r="I11" i="4"/>
  <c r="H9" i="4"/>
  <c r="H64" i="4" s="1"/>
  <c r="Q59" i="4"/>
  <c r="Q68" i="4" s="1"/>
  <c r="O59" i="4"/>
  <c r="O68" i="4" s="1"/>
  <c r="L59" i="4"/>
  <c r="L68" i="4" s="1"/>
  <c r="K59" i="4"/>
  <c r="K68" i="4" s="1"/>
  <c r="E59" i="4"/>
  <c r="E68" i="4" s="1"/>
  <c r="D59" i="4"/>
  <c r="D68" i="4" s="1"/>
  <c r="C59" i="4"/>
  <c r="C68" i="4" s="1"/>
  <c r="M58" i="4"/>
  <c r="F58" i="4"/>
  <c r="I58" i="4" s="1"/>
  <c r="S58" i="4" s="1"/>
  <c r="M57" i="4"/>
  <c r="F57" i="4"/>
  <c r="I57" i="4" s="1"/>
  <c r="S57" i="4" s="1"/>
  <c r="M56" i="4"/>
  <c r="F56" i="4"/>
  <c r="I56" i="4" s="1"/>
  <c r="S56" i="4" s="1"/>
  <c r="M55" i="4"/>
  <c r="F55" i="4"/>
  <c r="I55" i="4" s="1"/>
  <c r="S55" i="4" s="1"/>
  <c r="M54" i="4"/>
  <c r="F54" i="4"/>
  <c r="I54" i="4" s="1"/>
  <c r="S54" i="4" s="1"/>
  <c r="M53" i="4"/>
  <c r="F53" i="4"/>
  <c r="I53" i="4" s="1"/>
  <c r="M52" i="4"/>
  <c r="F52" i="4"/>
  <c r="I52" i="4" s="1"/>
  <c r="Q50" i="4"/>
  <c r="Q67" i="4" s="1"/>
  <c r="O50" i="4"/>
  <c r="O67" i="4" s="1"/>
  <c r="L50" i="4"/>
  <c r="L67" i="4" s="1"/>
  <c r="K50" i="4"/>
  <c r="K67" i="4" s="1"/>
  <c r="C50" i="4"/>
  <c r="C67" i="4" s="1"/>
  <c r="M49" i="4"/>
  <c r="F49" i="4"/>
  <c r="I49" i="4" s="1"/>
  <c r="S49" i="4" s="1"/>
  <c r="M48" i="4"/>
  <c r="E48" i="4"/>
  <c r="F48" i="4" s="1"/>
  <c r="I48" i="4" s="1"/>
  <c r="S48" i="4" s="1"/>
  <c r="M47" i="4"/>
  <c r="F47" i="4"/>
  <c r="I47" i="4" s="1"/>
  <c r="M46" i="4"/>
  <c r="F46" i="4"/>
  <c r="I46" i="4" s="1"/>
  <c r="S46" i="4" s="1"/>
  <c r="M45" i="4"/>
  <c r="E45" i="4"/>
  <c r="F45" i="4" s="1"/>
  <c r="I45" i="4" s="1"/>
  <c r="M44" i="4"/>
  <c r="F44" i="4"/>
  <c r="I44" i="4" s="1"/>
  <c r="M43" i="4"/>
  <c r="F43" i="4"/>
  <c r="I43" i="4" s="1"/>
  <c r="M42" i="4"/>
  <c r="F42" i="4"/>
  <c r="I42" i="4" s="1"/>
  <c r="M41" i="4"/>
  <c r="F41" i="4"/>
  <c r="I41" i="4" s="1"/>
  <c r="M40" i="4"/>
  <c r="F40" i="4"/>
  <c r="I40" i="4" s="1"/>
  <c r="M39" i="4"/>
  <c r="F39" i="4"/>
  <c r="I39" i="4" s="1"/>
  <c r="M38" i="4"/>
  <c r="E38" i="4"/>
  <c r="F38" i="4" s="1"/>
  <c r="I38" i="4" s="1"/>
  <c r="S38" i="4" s="1"/>
  <c r="M37" i="4"/>
  <c r="F37" i="4"/>
  <c r="I37" i="4" s="1"/>
  <c r="E37" i="4"/>
  <c r="M36" i="4"/>
  <c r="D36" i="4"/>
  <c r="F36" i="4" s="1"/>
  <c r="I36" i="4" s="1"/>
  <c r="M35" i="4"/>
  <c r="F35" i="4"/>
  <c r="I35" i="4" s="1"/>
  <c r="S35" i="4" s="1"/>
  <c r="M34" i="4"/>
  <c r="E34" i="4"/>
  <c r="F34" i="4" s="1"/>
  <c r="I34" i="4" s="1"/>
  <c r="M33" i="4"/>
  <c r="F33" i="4"/>
  <c r="M32" i="4"/>
  <c r="F32" i="4"/>
  <c r="I32" i="4" s="1"/>
  <c r="M31" i="4"/>
  <c r="F31" i="4"/>
  <c r="I31" i="4" s="1"/>
  <c r="S31" i="4" s="1"/>
  <c r="M30" i="4"/>
  <c r="E30" i="4"/>
  <c r="F30" i="4" s="1"/>
  <c r="I30" i="4" s="1"/>
  <c r="S30" i="4" s="1"/>
  <c r="M29" i="4"/>
  <c r="E29" i="4"/>
  <c r="D29" i="4"/>
  <c r="Q27" i="4"/>
  <c r="Q66" i="4" s="1"/>
  <c r="O27" i="4"/>
  <c r="O66" i="4" s="1"/>
  <c r="L27" i="4"/>
  <c r="L66" i="4" s="1"/>
  <c r="K27" i="4"/>
  <c r="K66" i="4" s="1"/>
  <c r="D27" i="4"/>
  <c r="D66" i="4" s="1"/>
  <c r="C27" i="4"/>
  <c r="C66" i="4" s="1"/>
  <c r="M26" i="4"/>
  <c r="F26" i="4"/>
  <c r="I26" i="4" s="1"/>
  <c r="S26" i="4" s="1"/>
  <c r="M25" i="4"/>
  <c r="F25" i="4"/>
  <c r="I25" i="4" s="1"/>
  <c r="S25" i="4" s="1"/>
  <c r="M24" i="4"/>
  <c r="F24" i="4"/>
  <c r="I24" i="4" s="1"/>
  <c r="M22" i="4"/>
  <c r="F22" i="4"/>
  <c r="I22" i="4" s="1"/>
  <c r="M21" i="4"/>
  <c r="F21" i="4"/>
  <c r="I21" i="4" s="1"/>
  <c r="S21" i="4" s="1"/>
  <c r="M20" i="4"/>
  <c r="E20" i="4"/>
  <c r="E27" i="4" s="1"/>
  <c r="E66" i="4" s="1"/>
  <c r="Q18" i="4"/>
  <c r="Q65" i="4" s="1"/>
  <c r="O18" i="4"/>
  <c r="O65" i="4" s="1"/>
  <c r="L18" i="4"/>
  <c r="L65" i="4" s="1"/>
  <c r="K18" i="4"/>
  <c r="K65" i="4" s="1"/>
  <c r="D18" i="4"/>
  <c r="D65" i="4" s="1"/>
  <c r="C18" i="4"/>
  <c r="C65" i="4" s="1"/>
  <c r="M17" i="4"/>
  <c r="F17" i="4"/>
  <c r="I17" i="4" s="1"/>
  <c r="M16" i="4"/>
  <c r="E16" i="4"/>
  <c r="F16" i="4" s="1"/>
  <c r="I16" i="4" s="1"/>
  <c r="M15" i="4"/>
  <c r="F15" i="4"/>
  <c r="I15" i="4" s="1"/>
  <c r="M14" i="4"/>
  <c r="E14" i="4"/>
  <c r="F14" i="4" s="1"/>
  <c r="I14" i="4" s="1"/>
  <c r="M13" i="4"/>
  <c r="E13" i="4"/>
  <c r="M12" i="4"/>
  <c r="F12" i="4"/>
  <c r="I12" i="4" s="1"/>
  <c r="M11" i="4"/>
  <c r="E11" i="4"/>
  <c r="F11" i="4" s="1"/>
  <c r="Q9" i="4"/>
  <c r="Q64" i="4" s="1"/>
  <c r="O9" i="4"/>
  <c r="O64" i="4" s="1"/>
  <c r="L9" i="4"/>
  <c r="L64" i="4" s="1"/>
  <c r="D9" i="4"/>
  <c r="D64" i="4" s="1"/>
  <c r="C9" i="4"/>
  <c r="C64" i="4" s="1"/>
  <c r="M8" i="4"/>
  <c r="E8" i="4"/>
  <c r="F8" i="4" s="1"/>
  <c r="I8" i="4" s="1"/>
  <c r="M7" i="4"/>
  <c r="E7" i="4"/>
  <c r="F7" i="4" s="1"/>
  <c r="I7" i="4" s="1"/>
  <c r="K9" i="4"/>
  <c r="K64" i="4" s="1"/>
  <c r="F6" i="4"/>
  <c r="I6" i="4" s="1"/>
  <c r="S37" i="4" l="1"/>
  <c r="S15" i="4"/>
  <c r="S24" i="4"/>
  <c r="D50" i="4"/>
  <c r="D67" i="4" s="1"/>
  <c r="D69" i="4" s="1"/>
  <c r="D61" i="4" s="1"/>
  <c r="S45" i="4"/>
  <c r="S43" i="4"/>
  <c r="S34" i="4"/>
  <c r="S36" i="4"/>
  <c r="S22" i="4"/>
  <c r="S44" i="4"/>
  <c r="S53" i="4"/>
  <c r="S52" i="4"/>
  <c r="S11" i="4"/>
  <c r="S42" i="4"/>
  <c r="S41" i="4"/>
  <c r="S40" i="4"/>
  <c r="S39" i="4"/>
  <c r="S17" i="4"/>
  <c r="S8" i="4"/>
  <c r="S47" i="4"/>
  <c r="S32" i="4"/>
  <c r="I9" i="4"/>
  <c r="I64" i="4" s="1"/>
  <c r="S12" i="4"/>
  <c r="S14" i="4"/>
  <c r="S16" i="4"/>
  <c r="S7" i="4"/>
  <c r="K69" i="4"/>
  <c r="K61" i="4" s="1"/>
  <c r="E9" i="4"/>
  <c r="E64" i="4" s="1"/>
  <c r="L69" i="4"/>
  <c r="L61" i="4" s="1"/>
  <c r="E50" i="4"/>
  <c r="E67" i="4" s="1"/>
  <c r="M59" i="4"/>
  <c r="M68" i="4" s="1"/>
  <c r="M27" i="4"/>
  <c r="M66" i="4" s="1"/>
  <c r="F29" i="4"/>
  <c r="I29" i="4" s="1"/>
  <c r="S29" i="4" s="1"/>
  <c r="E18" i="4"/>
  <c r="E65" i="4" s="1"/>
  <c r="E69" i="4" s="1"/>
  <c r="E61" i="4" s="1"/>
  <c r="M18" i="4"/>
  <c r="M65" i="4" s="1"/>
  <c r="F9" i="4"/>
  <c r="F64" i="4" s="1"/>
  <c r="M50" i="4"/>
  <c r="M67" i="4" s="1"/>
  <c r="F59" i="4"/>
  <c r="F68" i="4" s="1"/>
  <c r="H59" i="4"/>
  <c r="H68" i="4" s="1"/>
  <c r="O69" i="4"/>
  <c r="O61" i="4" s="1"/>
  <c r="C69" i="4"/>
  <c r="C61" i="4" s="1"/>
  <c r="Q69" i="4"/>
  <c r="Q61" i="4" s="1"/>
  <c r="F13" i="4"/>
  <c r="I13" i="4" s="1"/>
  <c r="S13" i="4" s="1"/>
  <c r="F20" i="4"/>
  <c r="I20" i="4" s="1"/>
  <c r="S20" i="4" s="1"/>
  <c r="M6" i="4"/>
  <c r="M9" i="4" s="1"/>
  <c r="M64" i="4" s="1"/>
  <c r="Q56" i="3"/>
  <c r="K56" i="3"/>
  <c r="G56" i="3"/>
  <c r="F50" i="4" l="1"/>
  <c r="F67" i="4" s="1"/>
  <c r="S6" i="4"/>
  <c r="M69" i="4"/>
  <c r="M61" i="4" s="1"/>
  <c r="S50" i="4"/>
  <c r="S67" i="4" s="1"/>
  <c r="H50" i="4"/>
  <c r="H67" i="4" s="1"/>
  <c r="I59" i="4"/>
  <c r="I68" i="4" s="1"/>
  <c r="I27" i="4"/>
  <c r="I66" i="4" s="1"/>
  <c r="H27" i="4"/>
  <c r="H66" i="4" s="1"/>
  <c r="S18" i="4"/>
  <c r="S65" i="4" s="1"/>
  <c r="H18" i="4"/>
  <c r="H65" i="4" s="1"/>
  <c r="S59" i="4"/>
  <c r="S68" i="4" s="1"/>
  <c r="I50" i="4"/>
  <c r="I67" i="4" s="1"/>
  <c r="S27" i="4"/>
  <c r="S66" i="4" s="1"/>
  <c r="F27" i="4"/>
  <c r="F66" i="4" s="1"/>
  <c r="S9" i="4"/>
  <c r="S64" i="4" s="1"/>
  <c r="F18" i="4"/>
  <c r="F65" i="4" s="1"/>
  <c r="K51" i="3"/>
  <c r="H69" i="4" l="1"/>
  <c r="H61" i="4" s="1"/>
  <c r="S69" i="4"/>
  <c r="S61" i="4" s="1"/>
  <c r="I18" i="4"/>
  <c r="I65" i="4" s="1"/>
  <c r="I69" i="4" s="1"/>
  <c r="I61" i="4" s="1"/>
  <c r="F69" i="4"/>
  <c r="F61" i="4" s="1"/>
  <c r="F37" i="3"/>
  <c r="F28" i="3"/>
  <c r="E28" i="3"/>
  <c r="E35" i="3"/>
  <c r="F8" i="3"/>
  <c r="F33" i="3" l="1"/>
  <c r="F36" i="3"/>
  <c r="F44" i="3"/>
  <c r="F47" i="3"/>
  <c r="F16" i="3"/>
  <c r="F11" i="3"/>
  <c r="F13" i="3"/>
  <c r="F14" i="3"/>
  <c r="F7" i="3"/>
  <c r="F29" i="3" l="1"/>
  <c r="F20" i="3" l="1"/>
  <c r="O26" i="3"/>
  <c r="J26" i="3"/>
  <c r="I26" i="3"/>
  <c r="E26" i="3"/>
  <c r="D26" i="3"/>
  <c r="F26" i="3" l="1"/>
  <c r="K53" i="3" l="1"/>
  <c r="K54" i="3" l="1"/>
  <c r="G54" i="3"/>
  <c r="G52" i="3"/>
  <c r="G53" i="3"/>
  <c r="G55" i="3"/>
  <c r="G57" i="3"/>
  <c r="G51" i="3"/>
  <c r="F58" i="3"/>
  <c r="Q54" i="3" l="1"/>
  <c r="G47" i="3"/>
  <c r="G46" i="3"/>
  <c r="G45" i="3"/>
  <c r="G44" i="3"/>
  <c r="G25" i="3"/>
  <c r="G42" i="3"/>
  <c r="G41" i="3"/>
  <c r="G39" i="3"/>
  <c r="G38" i="3"/>
  <c r="G37" i="3"/>
  <c r="G35" i="3"/>
  <c r="G34" i="3"/>
  <c r="G33" i="3"/>
  <c r="G32" i="3"/>
  <c r="G30" i="3"/>
  <c r="G28" i="3"/>
  <c r="G24" i="3"/>
  <c r="G22" i="3"/>
  <c r="G21" i="3"/>
  <c r="G20" i="3"/>
  <c r="G17" i="3"/>
  <c r="G16" i="3"/>
  <c r="G15" i="3"/>
  <c r="G13" i="3"/>
  <c r="G12" i="3"/>
  <c r="G11" i="3"/>
  <c r="G7" i="3"/>
  <c r="G8" i="3"/>
  <c r="G6" i="3"/>
  <c r="F67" i="3"/>
  <c r="G31" i="3"/>
  <c r="G36" i="3"/>
  <c r="G40" i="3"/>
  <c r="G43" i="3"/>
  <c r="G48" i="3"/>
  <c r="G23" i="3"/>
  <c r="G14" i="3"/>
  <c r="G26" i="3" l="1"/>
  <c r="F9" i="3"/>
  <c r="F49" i="3"/>
  <c r="F18" i="3"/>
  <c r="F65" i="3"/>
  <c r="G29" i="3"/>
  <c r="F63" i="3" l="1"/>
  <c r="F66" i="3"/>
  <c r="F64" i="3"/>
  <c r="I6" i="3"/>
  <c r="F68" i="3" l="1"/>
  <c r="F60" i="3" s="1"/>
  <c r="E58" i="3"/>
  <c r="E67" i="3" s="1"/>
  <c r="E49" i="3"/>
  <c r="E66" i="3" s="1"/>
  <c r="E65" i="3"/>
  <c r="E18" i="3"/>
  <c r="E64" i="3" s="1"/>
  <c r="E9" i="3"/>
  <c r="E63" i="3" s="1"/>
  <c r="G58" i="3"/>
  <c r="G67" i="3" s="1"/>
  <c r="G49" i="3"/>
  <c r="G66" i="3" s="1"/>
  <c r="G65" i="3"/>
  <c r="G18" i="3"/>
  <c r="G64" i="3" s="1"/>
  <c r="G9" i="3"/>
  <c r="G63" i="3" s="1"/>
  <c r="E68" i="3" l="1"/>
  <c r="E60" i="3" s="1"/>
  <c r="G68" i="3"/>
  <c r="K35" i="3"/>
  <c r="Q35" i="3" s="1"/>
  <c r="K57" i="3"/>
  <c r="Q57" i="3" s="1"/>
  <c r="K55" i="3"/>
  <c r="Q55" i="3" s="1"/>
  <c r="K30" i="3"/>
  <c r="Q30" i="3" s="1"/>
  <c r="K32" i="3"/>
  <c r="Q32" i="3" s="1"/>
  <c r="Q53" i="3"/>
  <c r="K52" i="3"/>
  <c r="Q52" i="3" s="1"/>
  <c r="Q51" i="3"/>
  <c r="K48" i="3"/>
  <c r="Q48" i="3" s="1"/>
  <c r="K47" i="3"/>
  <c r="Q47" i="3" s="1"/>
  <c r="K46" i="3"/>
  <c r="Q46" i="3" s="1"/>
  <c r="K45" i="3"/>
  <c r="Q45" i="3" s="1"/>
  <c r="K44" i="3"/>
  <c r="Q44" i="3" s="1"/>
  <c r="K25" i="3"/>
  <c r="Q25" i="3" s="1"/>
  <c r="K42" i="3"/>
  <c r="Q42" i="3" s="1"/>
  <c r="K41" i="3"/>
  <c r="Q41" i="3" s="1"/>
  <c r="K40" i="3"/>
  <c r="Q40" i="3" s="1"/>
  <c r="K39" i="3"/>
  <c r="Q39" i="3" s="1"/>
  <c r="K38" i="3"/>
  <c r="Q38" i="3" s="1"/>
  <c r="K37" i="3"/>
  <c r="Q37" i="3" s="1"/>
  <c r="K34" i="3"/>
  <c r="Q34" i="3" s="1"/>
  <c r="K33" i="3"/>
  <c r="Q33" i="3" s="1"/>
  <c r="K31" i="3"/>
  <c r="Q31" i="3" s="1"/>
  <c r="K29" i="3"/>
  <c r="Q29" i="3" s="1"/>
  <c r="K28" i="3"/>
  <c r="Q28" i="3" s="1"/>
  <c r="K24" i="3"/>
  <c r="Q24" i="3" s="1"/>
  <c r="K23" i="3"/>
  <c r="Q23" i="3" s="1"/>
  <c r="K22" i="3"/>
  <c r="Q22" i="3" s="1"/>
  <c r="K21" i="3"/>
  <c r="Q21" i="3" s="1"/>
  <c r="K17" i="3"/>
  <c r="Q17" i="3" s="1"/>
  <c r="K15" i="3"/>
  <c r="Q15" i="3" s="1"/>
  <c r="K14" i="3"/>
  <c r="Q14" i="3" s="1"/>
  <c r="K11" i="3"/>
  <c r="Q11" i="3" s="1"/>
  <c r="J58" i="3"/>
  <c r="J67" i="3" s="1"/>
  <c r="J49" i="3"/>
  <c r="J66" i="3" s="1"/>
  <c r="J65" i="3"/>
  <c r="J18" i="3"/>
  <c r="J64" i="3" s="1"/>
  <c r="J9" i="3"/>
  <c r="J63" i="3" s="1"/>
  <c r="D58" i="3"/>
  <c r="D67" i="3" s="1"/>
  <c r="D49" i="3"/>
  <c r="D65" i="3"/>
  <c r="D18" i="3"/>
  <c r="D9" i="3"/>
  <c r="O58" i="3"/>
  <c r="O67" i="3" s="1"/>
  <c r="M58" i="3"/>
  <c r="M67" i="3" s="1"/>
  <c r="I58" i="3"/>
  <c r="I67" i="3" s="1"/>
  <c r="O49" i="3"/>
  <c r="O66" i="3" s="1"/>
  <c r="M49" i="3"/>
  <c r="M66" i="3" s="1"/>
  <c r="K43" i="3"/>
  <c r="Q43" i="3" s="1"/>
  <c r="K36" i="3"/>
  <c r="Q36" i="3" s="1"/>
  <c r="O65" i="3"/>
  <c r="M26" i="3"/>
  <c r="M65" i="3" s="1"/>
  <c r="I65" i="3"/>
  <c r="O18" i="3"/>
  <c r="O64" i="3" s="1"/>
  <c r="M18" i="3"/>
  <c r="M64" i="3" s="1"/>
  <c r="K16" i="3"/>
  <c r="Q16" i="3" s="1"/>
  <c r="K13" i="3"/>
  <c r="Q13" i="3" s="1"/>
  <c r="K12" i="3"/>
  <c r="Q12" i="3" s="1"/>
  <c r="O9" i="3"/>
  <c r="O63" i="3" s="1"/>
  <c r="M9" i="3"/>
  <c r="M63" i="3" s="1"/>
  <c r="K8" i="3"/>
  <c r="Q8" i="3" s="1"/>
  <c r="K7" i="3"/>
  <c r="Q7" i="3" s="1"/>
  <c r="K6" i="3"/>
  <c r="Q6" i="3" s="1"/>
  <c r="AB10" i="2"/>
  <c r="AB11" i="2" s="1"/>
  <c r="D64" i="3" l="1"/>
  <c r="D66" i="3"/>
  <c r="D63" i="3"/>
  <c r="G60" i="3"/>
  <c r="K20" i="3"/>
  <c r="K58" i="3"/>
  <c r="K67" i="3" s="1"/>
  <c r="J68" i="3"/>
  <c r="J60" i="3" s="1"/>
  <c r="K49" i="3"/>
  <c r="K66" i="3" s="1"/>
  <c r="K18" i="3"/>
  <c r="K64" i="3" s="1"/>
  <c r="K9" i="3"/>
  <c r="K63" i="3" s="1"/>
  <c r="D68" i="3"/>
  <c r="D60" i="3" s="1"/>
  <c r="I49" i="3"/>
  <c r="I66" i="3" s="1"/>
  <c r="I9" i="3"/>
  <c r="I63" i="3" s="1"/>
  <c r="I18" i="3"/>
  <c r="I64" i="3" s="1"/>
  <c r="M68" i="3"/>
  <c r="M60" i="3" s="1"/>
  <c r="Q9" i="3"/>
  <c r="Q63" i="3" s="1"/>
  <c r="O68" i="3"/>
  <c r="O60" i="3" s="1"/>
  <c r="Q18" i="3"/>
  <c r="Q64" i="3" s="1"/>
  <c r="J111" i="2"/>
  <c r="T108" i="2"/>
  <c r="J104" i="2"/>
  <c r="J96" i="2"/>
  <c r="J97" i="2" s="1"/>
  <c r="J93" i="2"/>
  <c r="N91" i="2"/>
  <c r="W86" i="2"/>
  <c r="I86" i="2"/>
  <c r="V82" i="2"/>
  <c r="V87" i="2" s="1"/>
  <c r="T82" i="2"/>
  <c r="D82" i="2"/>
  <c r="D87" i="2" s="1"/>
  <c r="D78" i="2" s="1"/>
  <c r="V76" i="2"/>
  <c r="V86" i="2" s="1"/>
  <c r="T76" i="2"/>
  <c r="T86" i="2" s="1"/>
  <c r="P76" i="2"/>
  <c r="P86" i="2" s="1"/>
  <c r="N76" i="2"/>
  <c r="N86" i="2" s="1"/>
  <c r="H76" i="2"/>
  <c r="H86" i="2" s="1"/>
  <c r="X75" i="2"/>
  <c r="X74" i="2"/>
  <c r="X73" i="2"/>
  <c r="X72" i="2"/>
  <c r="X71" i="2"/>
  <c r="X70" i="2"/>
  <c r="R69" i="2"/>
  <c r="X69" i="2" s="1"/>
  <c r="J68" i="2"/>
  <c r="J76" i="2" s="1"/>
  <c r="J86" i="2" s="1"/>
  <c r="X67" i="2"/>
  <c r="X66" i="2"/>
  <c r="X65" i="2"/>
  <c r="F64" i="2"/>
  <c r="L64" i="2" s="1"/>
  <c r="X64" i="2" s="1"/>
  <c r="L63" i="2"/>
  <c r="X63" i="2" s="1"/>
  <c r="L62" i="2"/>
  <c r="X62" i="2" s="1"/>
  <c r="X61" i="2"/>
  <c r="X60" i="2"/>
  <c r="X59" i="2"/>
  <c r="V57" i="2"/>
  <c r="V84" i="2" s="1"/>
  <c r="T57" i="2"/>
  <c r="T85" i="2" s="1"/>
  <c r="R57" i="2"/>
  <c r="R85" i="2" s="1"/>
  <c r="P57" i="2"/>
  <c r="P85" i="2" s="1"/>
  <c r="J57" i="2"/>
  <c r="J85" i="2" s="1"/>
  <c r="H57" i="2"/>
  <c r="H84" i="2" s="1"/>
  <c r="D57" i="2"/>
  <c r="D84" i="2" s="1"/>
  <c r="L56" i="2"/>
  <c r="X56" i="2" s="1"/>
  <c r="F55" i="2"/>
  <c r="L55" i="2" s="1"/>
  <c r="X55" i="2" s="1"/>
  <c r="F54" i="2"/>
  <c r="L54" i="2" s="1"/>
  <c r="X54" i="2" s="1"/>
  <c r="L53" i="2"/>
  <c r="X53" i="2" s="1"/>
  <c r="L52" i="2"/>
  <c r="X52" i="2" s="1"/>
  <c r="F51" i="2"/>
  <c r="L51" i="2" s="1"/>
  <c r="X51" i="2" s="1"/>
  <c r="L50" i="2"/>
  <c r="X50" i="2" s="1"/>
  <c r="N49" i="2"/>
  <c r="L49" i="2"/>
  <c r="L48" i="2"/>
  <c r="X48" i="2" s="1"/>
  <c r="F47" i="2"/>
  <c r="L47" i="2" s="1"/>
  <c r="X47" i="2" s="1"/>
  <c r="X46" i="2"/>
  <c r="L45" i="2"/>
  <c r="X45" i="2" s="1"/>
  <c r="L44" i="2"/>
  <c r="X44" i="2" s="1"/>
  <c r="L43" i="2"/>
  <c r="X43" i="2" s="1"/>
  <c r="F42" i="2"/>
  <c r="L42" i="2" s="1"/>
  <c r="X42" i="2" s="1"/>
  <c r="F41" i="2"/>
  <c r="L41" i="2" s="1"/>
  <c r="X41" i="2" s="1"/>
  <c r="N40" i="2"/>
  <c r="L40" i="2"/>
  <c r="F39" i="2"/>
  <c r="L39" i="2" s="1"/>
  <c r="X39" i="2" s="1"/>
  <c r="D39" i="2"/>
  <c r="L38" i="2"/>
  <c r="X38" i="2" s="1"/>
  <c r="D38" i="2"/>
  <c r="F37" i="2"/>
  <c r="L37" i="2" s="1"/>
  <c r="X37" i="2" s="1"/>
  <c r="L36" i="2"/>
  <c r="X36" i="2" s="1"/>
  <c r="D36" i="2"/>
  <c r="F35" i="2"/>
  <c r="L35" i="2" s="1"/>
  <c r="X35" i="2" s="1"/>
  <c r="V33" i="2"/>
  <c r="T33" i="2"/>
  <c r="T84" i="2" s="1"/>
  <c r="R33" i="2"/>
  <c r="R84" i="2" s="1"/>
  <c r="P33" i="2"/>
  <c r="P84" i="2" s="1"/>
  <c r="J33" i="2"/>
  <c r="J84" i="2" s="1"/>
  <c r="H33" i="2"/>
  <c r="D33" i="2"/>
  <c r="L32" i="2"/>
  <c r="X32" i="2" s="1"/>
  <c r="L31" i="2"/>
  <c r="X31" i="2" s="1"/>
  <c r="F31" i="2"/>
  <c r="F30" i="2"/>
  <c r="X29" i="2"/>
  <c r="L28" i="2"/>
  <c r="X28" i="2" s="1"/>
  <c r="L27" i="2"/>
  <c r="X27" i="2" s="1"/>
  <c r="L26" i="2"/>
  <c r="X26" i="2" s="1"/>
  <c r="N25" i="2"/>
  <c r="N33" i="2" s="1"/>
  <c r="N84" i="2" s="1"/>
  <c r="V23" i="2"/>
  <c r="T23" i="2"/>
  <c r="T83" i="2" s="1"/>
  <c r="R23" i="2"/>
  <c r="R83" i="2" s="1"/>
  <c r="P23" i="2"/>
  <c r="P83" i="2" s="1"/>
  <c r="J23" i="2"/>
  <c r="J83" i="2" s="1"/>
  <c r="H23" i="2"/>
  <c r="D23" i="2"/>
  <c r="F22" i="2"/>
  <c r="D22" i="2"/>
  <c r="L21" i="2"/>
  <c r="X21" i="2" s="1"/>
  <c r="N20" i="2"/>
  <c r="F20" i="2"/>
  <c r="L20" i="2" s="1"/>
  <c r="D20" i="2"/>
  <c r="L19" i="2"/>
  <c r="X19" i="2" s="1"/>
  <c r="N18" i="2"/>
  <c r="N23" i="2" s="1"/>
  <c r="N83" i="2" s="1"/>
  <c r="F18" i="2"/>
  <c r="L18" i="2" s="1"/>
  <c r="L17" i="2"/>
  <c r="X17" i="2" s="1"/>
  <c r="N16" i="2"/>
  <c r="L16" i="2"/>
  <c r="X16" i="2" s="1"/>
  <c r="L15" i="2"/>
  <c r="X15" i="2" s="1"/>
  <c r="V13" i="2"/>
  <c r="T13" i="2"/>
  <c r="R13" i="2"/>
  <c r="R82" i="2" s="1"/>
  <c r="P13" i="2"/>
  <c r="P82" i="2" s="1"/>
  <c r="J13" i="2"/>
  <c r="J82" i="2" s="1"/>
  <c r="H13" i="2"/>
  <c r="H82" i="2" s="1"/>
  <c r="D13" i="2"/>
  <c r="N12" i="2"/>
  <c r="L12" i="2"/>
  <c r="N11" i="2"/>
  <c r="L11" i="2"/>
  <c r="D11" i="2"/>
  <c r="N10" i="2"/>
  <c r="F10" i="2"/>
  <c r="F13" i="2" s="1"/>
  <c r="F82" i="2" s="1"/>
  <c r="D10" i="2"/>
  <c r="F33" i="2" l="1"/>
  <c r="F84" i="2" s="1"/>
  <c r="X12" i="2"/>
  <c r="Q20" i="3"/>
  <c r="Q26" i="3" s="1"/>
  <c r="Q65" i="3" s="1"/>
  <c r="K26" i="3"/>
  <c r="K65" i="3" s="1"/>
  <c r="K68" i="3" s="1"/>
  <c r="K60" i="3" s="1"/>
  <c r="F76" i="2"/>
  <c r="F86" i="2" s="1"/>
  <c r="X25" i="2"/>
  <c r="I68" i="3"/>
  <c r="I60" i="3" s="1"/>
  <c r="Q58" i="3"/>
  <c r="Q67" i="3" s="1"/>
  <c r="Q49" i="3"/>
  <c r="Q66" i="3" s="1"/>
  <c r="R76" i="2"/>
  <c r="R86" i="2" s="1"/>
  <c r="R87" i="2" s="1"/>
  <c r="R78" i="2" s="1"/>
  <c r="L10" i="2"/>
  <c r="L13" i="2" s="1"/>
  <c r="L82" i="2" s="1"/>
  <c r="X11" i="2"/>
  <c r="P87" i="2"/>
  <c r="P78" i="2" s="1"/>
  <c r="N57" i="2"/>
  <c r="N85" i="2" s="1"/>
  <c r="X20" i="2"/>
  <c r="F23" i="2"/>
  <c r="F83" i="2" s="1"/>
  <c r="X18" i="2"/>
  <c r="X49" i="2"/>
  <c r="J87" i="2"/>
  <c r="J78" i="2" s="1"/>
  <c r="T87" i="2"/>
  <c r="T78" i="2" s="1"/>
  <c r="H87" i="2"/>
  <c r="H78" i="2" s="1"/>
  <c r="L57" i="2"/>
  <c r="L85" i="2" s="1"/>
  <c r="L30" i="2"/>
  <c r="X40" i="2"/>
  <c r="X57" i="2" s="1"/>
  <c r="X85" i="2" s="1"/>
  <c r="F57" i="2"/>
  <c r="F85" i="2" s="1"/>
  <c r="L68" i="2"/>
  <c r="X68" i="2" s="1"/>
  <c r="X76" i="2" s="1"/>
  <c r="X86" i="2" s="1"/>
  <c r="N13" i="2"/>
  <c r="N82" i="2" s="1"/>
  <c r="L22" i="2"/>
  <c r="X22" i="2" s="1"/>
  <c r="V78" i="2"/>
  <c r="X10" i="2" l="1"/>
  <c r="N87" i="2"/>
  <c r="N78" i="2" s="1"/>
  <c r="X23" i="2"/>
  <c r="X83" i="2" s="1"/>
  <c r="X13" i="2"/>
  <c r="X82" i="2" s="1"/>
  <c r="F87" i="2"/>
  <c r="F78" i="2" s="1"/>
  <c r="Q68" i="3"/>
  <c r="X30" i="2"/>
  <c r="X33" i="2" s="1"/>
  <c r="X84" i="2" s="1"/>
  <c r="L33" i="2"/>
  <c r="L84" i="2" s="1"/>
  <c r="X87" i="2"/>
  <c r="X78" i="2" s="1"/>
  <c r="L23" i="2"/>
  <c r="L83" i="2" s="1"/>
  <c r="L76" i="2"/>
  <c r="L86" i="2" s="1"/>
  <c r="N90" i="2"/>
  <c r="N93" i="2" s="1"/>
  <c r="Q60" i="3" l="1"/>
  <c r="L87" i="2"/>
  <c r="L78" i="2" s="1"/>
</calcChain>
</file>

<file path=xl/comments1.xml><?xml version="1.0" encoding="utf-8"?>
<comments xmlns="http://schemas.openxmlformats.org/spreadsheetml/2006/main">
  <authors>
    <author>Jennifer Fujimoto</author>
    <author>Haitham</author>
    <author>Windows User</author>
  </authors>
  <commentList>
    <comment ref="K6" authorId="0" shapeId="0">
      <text>
        <r>
          <rPr>
            <b/>
            <sz val="9"/>
            <color indexed="81"/>
            <rFont val="Tahoma"/>
            <family val="2"/>
          </rPr>
          <t>Jeanne Cooper:</t>
        </r>
        <r>
          <rPr>
            <sz val="9"/>
            <color indexed="81"/>
            <rFont val="Tahoma"/>
            <family val="2"/>
          </rPr>
          <t xml:space="preserve">
Includes Stephanie and Governing Board stipends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Jeanne Cooper:</t>
        </r>
        <r>
          <rPr>
            <sz val="9"/>
            <color indexed="81"/>
            <rFont val="Tahoma"/>
            <family val="2"/>
          </rPr>
          <t xml:space="preserve">
Governing Board stipends</t>
        </r>
      </text>
    </comment>
    <comment ref="B14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smartkey where Chris salary and admin allowance charged</t>
        </r>
      </text>
    </comment>
    <comment ref="H26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Requistion - service AED</t>
        </r>
      </text>
    </comment>
    <comment ref="X30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COLA - 5.07% of Base Line before deductions</t>
        </r>
      </text>
    </comment>
    <comment ref="H33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Xerox maintenance</t>
        </r>
      </text>
    </comment>
    <comment ref="D36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increase for OSV - onesource </t>
        </r>
      </text>
    </comment>
    <comment ref="H44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increase base budget for Parking fund operating expenses charges</t>
        </r>
      </text>
    </comment>
    <comment ref="K52" authorId="2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Unrestricted Benefits for DS on Schedule H
</t>
        </r>
      </text>
    </comment>
    <comment ref="Z52" authorId="2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Unrestricted Benefits for DS on Schedule H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the Unrestricted contribution to PERS/STRS increase funded by the reserve as noted on Sched H</t>
        </r>
      </text>
    </comment>
    <comment ref="Z53" authorId="2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the Unrestricted contribution to PERS/STRS increase funded by the reserve as noted on Sched H</t>
        </r>
      </text>
    </comment>
    <comment ref="Q57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Beginning Balance
after POCO</t>
        </r>
      </text>
    </comment>
    <comment ref="AC57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Beginning Balance
after POCO</t>
        </r>
      </text>
    </comment>
  </commentList>
</comments>
</file>

<file path=xl/comments2.xml><?xml version="1.0" encoding="utf-8"?>
<comments xmlns="http://schemas.openxmlformats.org/spreadsheetml/2006/main">
  <authors>
    <author>Jennifer Fujimoto</author>
    <author>Haitham</author>
    <author>Windows User</author>
  </authors>
  <commentList>
    <comment ref="K6" authorId="0" shapeId="0">
      <text>
        <r>
          <rPr>
            <b/>
            <sz val="9"/>
            <color indexed="81"/>
            <rFont val="Tahoma"/>
            <family val="2"/>
          </rPr>
          <t>Jeanne Cooper:</t>
        </r>
        <r>
          <rPr>
            <sz val="9"/>
            <color indexed="81"/>
            <rFont val="Tahoma"/>
            <family val="2"/>
          </rPr>
          <t xml:space="preserve">
Includes Stephanie and Governing Board stipends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Jeanne Cooper:</t>
        </r>
        <r>
          <rPr>
            <sz val="9"/>
            <color indexed="81"/>
            <rFont val="Tahoma"/>
            <family val="2"/>
          </rPr>
          <t xml:space="preserve">
Governing Board stipends</t>
        </r>
      </text>
    </comment>
    <comment ref="B14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smartkey where Chris salary and admin allowance charged</t>
        </r>
      </text>
    </comment>
    <comment ref="H26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Requistion - service AED</t>
        </r>
      </text>
    </comment>
    <comment ref="X30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COLA - 1.5% of Base Line before deductions</t>
        </r>
      </text>
    </comment>
    <comment ref="H33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Xerox maintenance</t>
        </r>
      </text>
    </comment>
    <comment ref="D36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increase for OSV - onesource </t>
        </r>
      </text>
    </comment>
    <comment ref="H44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increase base budget for Parking fund operating expenses charges</t>
        </r>
      </text>
    </comment>
    <comment ref="K52" authorId="2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Unrestricted Benefits for DS on Schedule H
</t>
        </r>
      </text>
    </comment>
    <comment ref="Z52" authorId="2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Unrestricted Benefits for DS on Schedule H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the Unrestricted contribution to PERS/STRS increase funded by the reserve as noted on Sched H</t>
        </r>
      </text>
    </comment>
    <comment ref="Z53" authorId="2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the Unrestricted contribution to PERS/STRS increase funded by the reserve as noted on Sched H</t>
        </r>
      </text>
    </comment>
    <comment ref="Q57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Beginning Balance
after POCO</t>
        </r>
      </text>
    </comment>
    <comment ref="AC57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Beginning Balance
after POCO</t>
        </r>
      </text>
    </comment>
  </commentList>
</comments>
</file>

<file path=xl/comments3.xml><?xml version="1.0" encoding="utf-8"?>
<comments xmlns="http://schemas.openxmlformats.org/spreadsheetml/2006/main">
  <authors>
    <author>Jennifer Fujimoto</author>
    <author>Haitham</author>
    <author>Windows User</author>
  </authors>
  <commentList>
    <comment ref="K6" authorId="0" shapeId="0">
      <text>
        <r>
          <rPr>
            <b/>
            <sz val="9"/>
            <color indexed="81"/>
            <rFont val="Tahoma"/>
            <family val="2"/>
          </rPr>
          <t>Jeanne Cooper:</t>
        </r>
        <r>
          <rPr>
            <sz val="9"/>
            <color indexed="81"/>
            <rFont val="Tahoma"/>
            <family val="2"/>
          </rPr>
          <t xml:space="preserve">
Includes Stephanie and Governing Board stipends</t>
        </r>
      </text>
    </comment>
    <comment ref="H26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Requistion - service AED</t>
        </r>
      </text>
    </comment>
    <comment ref="H33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Xerox maintenance</t>
        </r>
      </text>
    </comment>
    <comment ref="D36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increase for OSV - onesource </t>
        </r>
      </text>
    </comment>
    <comment ref="H44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increase base budget for Parking fund operating expenses charges</t>
        </r>
      </text>
    </comment>
    <comment ref="K52" authorId="2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Unrestricted Benefits for DS on Schedule H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the Unrestricted contribution to PERS/STRS increase funded by the reserve as noted on Sched H</t>
        </r>
      </text>
    </comment>
    <comment ref="Q57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Beginning Balance
after POCO</t>
        </r>
      </text>
    </comment>
  </commentList>
</comments>
</file>

<file path=xl/comments4.xml><?xml version="1.0" encoding="utf-8"?>
<comments xmlns="http://schemas.openxmlformats.org/spreadsheetml/2006/main">
  <authors>
    <author>Jennifer Fujimoto</author>
    <author>Haitham</author>
    <author>Windows User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Jeanne Cooper:</t>
        </r>
        <r>
          <rPr>
            <sz val="9"/>
            <color indexed="81"/>
            <rFont val="Tahoma"/>
            <family val="2"/>
          </rPr>
          <t xml:space="preserve">
Includes Stephanie and Governing Board stipends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increase for OSV - onesource </t>
        </r>
      </text>
    </comment>
    <comment ref="I51" authorId="2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Unrestricted Benefits for DS on Schedule H
</t>
        </r>
      </text>
    </comment>
    <comment ref="I52" authorId="2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the Unrestricted contribution to PERS/STRS increase funded by the reserve as noted on Sched H</t>
        </r>
      </text>
    </comment>
    <comment ref="O56" authorId="1" shapeId="0">
      <text>
        <r>
          <rPr>
            <b/>
            <sz val="9"/>
            <color indexed="81"/>
            <rFont val="Tahoma"/>
            <family val="2"/>
          </rPr>
          <t>Haitham:</t>
        </r>
        <r>
          <rPr>
            <sz val="9"/>
            <color indexed="81"/>
            <rFont val="Tahoma"/>
            <family val="2"/>
          </rPr>
          <t xml:space="preserve">
Beginning Balance
</t>
        </r>
      </text>
    </comment>
  </commentList>
</comments>
</file>

<file path=xl/comments5.xml><?xml version="1.0" encoding="utf-8"?>
<comments xmlns="http://schemas.openxmlformats.org/spreadsheetml/2006/main">
  <authors>
    <author>Jennifer Fujimoto</author>
    <author>Windows User</author>
  </authors>
  <commentList>
    <comment ref="P6" authorId="0" shapeId="0">
      <text>
        <r>
          <rPr>
            <b/>
            <sz val="9"/>
            <color indexed="81"/>
            <rFont val="Tahoma"/>
            <family val="2"/>
          </rPr>
          <t>Jeanne Cooper:</t>
        </r>
        <r>
          <rPr>
            <sz val="9"/>
            <color indexed="81"/>
            <rFont val="Tahoma"/>
            <family val="2"/>
          </rPr>
          <t xml:space="preserve">
Only on Adoption Budget.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Jeanne Cooper:</t>
        </r>
        <r>
          <rPr>
            <sz val="9"/>
            <color indexed="81"/>
            <rFont val="Tahoma"/>
            <family val="2"/>
          </rPr>
          <t xml:space="preserve">
Include stipends.
Total will match TB Position Budget Forecast
Forecast+Adjustments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Jeanne Cooper:</t>
        </r>
        <r>
          <rPr>
            <sz val="9"/>
            <color indexed="81"/>
            <rFont val="Tahoma"/>
            <family val="2"/>
          </rPr>
          <t xml:space="preserve">
Includes Stephanie and Governing Board stipends</t>
        </r>
      </text>
    </comment>
    <comment ref="N59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Unrestricted Benefits for DS on Schedule H
</t>
        </r>
      </text>
    </comment>
    <comment ref="N60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match the Unrestricted contribution to PERS/STRS increase funded by the reserve as noted on Sched H</t>
        </r>
      </text>
    </comment>
  </commentList>
</comments>
</file>

<file path=xl/sharedStrings.xml><?xml version="1.0" encoding="utf-8"?>
<sst xmlns="http://schemas.openxmlformats.org/spreadsheetml/2006/main" count="597" uniqueCount="191">
  <si>
    <t>2019/20 District Services</t>
  </si>
  <si>
    <t>Adoption Budget</t>
  </si>
  <si>
    <t>A</t>
  </si>
  <si>
    <t>B</t>
  </si>
  <si>
    <t>A+B=C</t>
  </si>
  <si>
    <t>D</t>
  </si>
  <si>
    <t>E</t>
  </si>
  <si>
    <t>F</t>
  </si>
  <si>
    <t>G</t>
  </si>
  <si>
    <t>C+D+E+F-G</t>
  </si>
  <si>
    <t>FROM 18-19</t>
  </si>
  <si>
    <t>THRESHOLD</t>
  </si>
  <si>
    <t>NON-SALARY</t>
  </si>
  <si>
    <t>BASELINE</t>
  </si>
  <si>
    <t>ADJUSTED</t>
  </si>
  <si>
    <t>P.O.</t>
  </si>
  <si>
    <t>CARRYFRWDS</t>
  </si>
  <si>
    <t>2019/20</t>
  </si>
  <si>
    <t>2012/13</t>
  </si>
  <si>
    <t>TOTAL</t>
  </si>
  <si>
    <t>DISCRETIONARY</t>
  </si>
  <si>
    <t>ADJUSTMENTS</t>
  </si>
  <si>
    <t>ADJUSTMENT</t>
  </si>
  <si>
    <t>COMMITTED</t>
  </si>
  <si>
    <t>CARRYOVER</t>
  </si>
  <si>
    <t>&amp; OTHER</t>
  </si>
  <si>
    <t>Strategic</t>
  </si>
  <si>
    <t xml:space="preserve">One-Time  </t>
  </si>
  <si>
    <t>KEYCODE</t>
  </si>
  <si>
    <t>KEY</t>
  </si>
  <si>
    <t>Description</t>
  </si>
  <si>
    <t>Before Adjustm</t>
  </si>
  <si>
    <t>AB</t>
  </si>
  <si>
    <t>(Contract Salary)</t>
  </si>
  <si>
    <t>ALLOCATION</t>
  </si>
  <si>
    <t>ALLOCATIONS</t>
  </si>
  <si>
    <t>Plan Alloc.</t>
  </si>
  <si>
    <r>
      <t xml:space="preserve">Reductions </t>
    </r>
    <r>
      <rPr>
        <sz val="8"/>
        <rFont val="Arial"/>
        <family val="2"/>
      </rPr>
      <t>(10)</t>
    </r>
  </si>
  <si>
    <t>Governing Board</t>
  </si>
  <si>
    <t>Chancellor</t>
  </si>
  <si>
    <t>Marketing &amp; Communications</t>
  </si>
  <si>
    <t>CHANCELLOR</t>
  </si>
  <si>
    <t>Student &amp; Institutional Success</t>
  </si>
  <si>
    <t>(c)</t>
  </si>
  <si>
    <t>Community &amp; Workforce Dev</t>
  </si>
  <si>
    <t>Research, Plng &amp; Technology</t>
  </si>
  <si>
    <t xml:space="preserve">Research, Plng &amp; Inst Effect </t>
  </si>
  <si>
    <t>Also includes 25% of some IR/IE Staff charged to colleges based Smartkeys</t>
  </si>
  <si>
    <t>DS Planning</t>
  </si>
  <si>
    <t>IT-General</t>
  </si>
  <si>
    <t>Also includes 25% of some IT Staff charged to colleges based Smartkeys</t>
  </si>
  <si>
    <t>IT 1-Time Funds DSC SP Alloc</t>
  </si>
  <si>
    <t>IT-Dist Serv PCs</t>
  </si>
  <si>
    <t>VC STUDENT &amp; INST'L SUCCESS</t>
  </si>
  <si>
    <t>Human Resources</t>
  </si>
  <si>
    <t>(d)</t>
  </si>
  <si>
    <t>HR Dept Training</t>
  </si>
  <si>
    <t>HR Collective Bargaining</t>
  </si>
  <si>
    <t>HR Recruiting Expense</t>
  </si>
  <si>
    <t>HR-IT Payroll/HR Support</t>
  </si>
  <si>
    <t>HR Emp &amp; Retiree Ben Off Oper</t>
  </si>
  <si>
    <t>HR Safety -  Prevention Compl</t>
  </si>
  <si>
    <t>Payroll</t>
  </si>
  <si>
    <t>VC HUMAN RESOURCES</t>
  </si>
  <si>
    <t>Business Services</t>
  </si>
  <si>
    <t>District Office Services</t>
  </si>
  <si>
    <t>Audit &amp; Prof. Services</t>
  </si>
  <si>
    <t>Accounting</t>
  </si>
  <si>
    <t>Accounting- Student Loan Processing</t>
  </si>
  <si>
    <t>Budget &amp; Admin Services</t>
  </si>
  <si>
    <t xml:space="preserve">DS Ops Exp Rechg </t>
  </si>
  <si>
    <t>Facilities, Pln &amp; Const Mgmt</t>
  </si>
  <si>
    <t>DS Utilities</t>
  </si>
  <si>
    <t>Facil Mt - Fire Systems</t>
  </si>
  <si>
    <t>Facil Mt - Emerg Pwr &amp; Sec Sys</t>
  </si>
  <si>
    <t>Facilities 1-Time Funds</t>
  </si>
  <si>
    <t>Mt-Electronics</t>
  </si>
  <si>
    <t>DS Safety &amp;  Emergency Prep</t>
  </si>
  <si>
    <t>Campus &amp; Parking Services</t>
  </si>
  <si>
    <t>CAPS 1-Time Funds DSC SP Alloc</t>
  </si>
  <si>
    <t>Purchasing</t>
  </si>
  <si>
    <t>Purchg-Error&amp;Corrections</t>
  </si>
  <si>
    <t>Warehouse</t>
  </si>
  <si>
    <t>Warehouse-Stores Adjustments</t>
  </si>
  <si>
    <t>(a)</t>
  </si>
  <si>
    <t>Warehouse-Fuel &amp; Maint.</t>
  </si>
  <si>
    <t>Warehouse-Shipping Abatement</t>
  </si>
  <si>
    <t>VC BUSINESS SERVICES</t>
  </si>
  <si>
    <t>Emp Ben-BENEFITS HLDG In Formula</t>
  </si>
  <si>
    <t>Emp Ben-BENEFITS Abatement (STRS/PERS Offset)</t>
  </si>
  <si>
    <t>Emp Ben-BENEFITS DS Ben Reduce Budget</t>
  </si>
  <si>
    <t>District Services Site</t>
  </si>
  <si>
    <t>DS DEI Activities</t>
  </si>
  <si>
    <t>DS Site Contingency</t>
  </si>
  <si>
    <t>Use 1-Time  DS Site Contingency to partially fund incr</t>
  </si>
  <si>
    <t>DS Retirement Incentives</t>
  </si>
  <si>
    <t>Pending CSEA SET &amp; RAF</t>
  </si>
  <si>
    <t>DS COLA</t>
  </si>
  <si>
    <t>(b)</t>
  </si>
  <si>
    <t>Beginning Balance Less POCO</t>
  </si>
  <si>
    <t>From Sched D</t>
  </si>
  <si>
    <t>Raise pending distribution (object 2197)</t>
  </si>
  <si>
    <r>
      <t>Less 1-time 1/2 of raise -</t>
    </r>
    <r>
      <rPr>
        <i/>
        <sz val="8"/>
        <rFont val="Arial"/>
        <family val="2"/>
      </rPr>
      <t>Alloc to Fd 41/Access Control Proj 7311</t>
    </r>
  </si>
  <si>
    <t>Transfer to Fund 41 - use 1-Tim 4% sav</t>
  </si>
  <si>
    <t>Strategic Plan Activity Allocations - use 1-Time 4% save</t>
  </si>
  <si>
    <t>Use 1-Time   Beg Bal to partially fund increases</t>
  </si>
  <si>
    <t>Strategic Plan Activity Allocations</t>
  </si>
  <si>
    <t>District Services Operations</t>
  </si>
  <si>
    <t>TOTAL DISTRICT SERVICES</t>
  </si>
  <si>
    <t>Summary by Organizational Area:</t>
  </si>
  <si>
    <t>VC Student &amp; Institutional Success</t>
  </si>
  <si>
    <t>VC Human Resources</t>
  </si>
  <si>
    <t>VC Business Serivces</t>
  </si>
  <si>
    <t>Total District Services</t>
  </si>
  <si>
    <t xml:space="preserve">    Notes:</t>
  </si>
  <si>
    <t>At TB</t>
  </si>
  <si>
    <t>Payroll Forecast</t>
  </si>
  <si>
    <t>The amount in Col M is from the DS by Dept worksheet tab in the Payroll Forecast file excluding Smartkeys 1119091, 1333291,</t>
  </si>
  <si>
    <t>Add back 1-time use of Contingency in 18/19 for portion of increases</t>
  </si>
  <si>
    <t>Benefits</t>
  </si>
  <si>
    <t>1372391, 1421013, 1433096, 1472391, 1475096 as these are District employees who have a portion of their contract salaries</t>
  </si>
  <si>
    <t>Add $1,000 from 1118602 released</t>
  </si>
  <si>
    <t>Bargaining Holding</t>
  </si>
  <si>
    <t xml:space="preserve">paid by these Smartkeys/Funds.  These are Parking Operations employees in the Parking Fund and several IT/IE staff </t>
  </si>
  <si>
    <t>Total Committed</t>
  </si>
  <si>
    <t>Add back 1-time use of COLA in 18/19 for portion of increases</t>
  </si>
  <si>
    <t>2019/20 COLA projected at 3.26%</t>
  </si>
  <si>
    <t>Use of COLA to fund baseline reallocations noted in (c )</t>
  </si>
  <si>
    <t>At AB</t>
  </si>
  <si>
    <t>Permanent Baseline Reallocations</t>
  </si>
  <si>
    <t>(e)</t>
  </si>
  <si>
    <t>One-Time Strategic Planning Allocations</t>
  </si>
  <si>
    <t>VC SIS - align baseline with anticipated expenses</t>
  </si>
  <si>
    <t>CAPS 1-Time Funds - Key Boxes</t>
  </si>
  <si>
    <t>Comm/Workforce Dev - align baseline with anticipated expenses</t>
  </si>
  <si>
    <t>Accounting - Equipment</t>
  </si>
  <si>
    <t>Research, Plan, Tech - provide training funds</t>
  </si>
  <si>
    <t>Facilities - Uniform provider change</t>
  </si>
  <si>
    <t>CAPS - shift salaries to 30% Unrestricted from current 25%</t>
  </si>
  <si>
    <t>Safety and Emergency Prep - network pop-up software</t>
  </si>
  <si>
    <t xml:space="preserve">IT General - Strata Transition </t>
  </si>
  <si>
    <t>Payroll - Strata Support</t>
  </si>
  <si>
    <t>Marketing/Communications - Logo Manuals</t>
  </si>
  <si>
    <t>Permanent Baseline Reallocation</t>
  </si>
  <si>
    <t>Facilities 1-Time - Vehicle Replacement</t>
  </si>
  <si>
    <t>HR Non-Salary Baseline Reduction</t>
  </si>
  <si>
    <t>HR Threshold Committed Increase for Org Mod</t>
  </si>
  <si>
    <t xml:space="preserve">  + AB DS Adj By Position</t>
  </si>
  <si>
    <t xml:space="preserve"> Payroll Forecast amount</t>
  </si>
  <si>
    <t xml:space="preserve"> of $1,594,469 = $1,643,993</t>
  </si>
  <si>
    <t>CONTRACT</t>
  </si>
  <si>
    <t>SALARIES</t>
  </si>
  <si>
    <t xml:space="preserve">ADMIN </t>
  </si>
  <si>
    <t>ALLOWANCE</t>
  </si>
  <si>
    <t>SMARTKEY</t>
  </si>
  <si>
    <t>2020/21 District Services</t>
  </si>
  <si>
    <t>Tentative Budget</t>
  </si>
  <si>
    <t>Safety &amp;  Emergency Prep</t>
  </si>
  <si>
    <t>Adjustment</t>
  </si>
  <si>
    <t>Adjusted</t>
  </si>
  <si>
    <t>to Base Budget</t>
  </si>
  <si>
    <t>Base Line</t>
  </si>
  <si>
    <t>Maintenance-Electronics</t>
  </si>
  <si>
    <t>(1)</t>
  </si>
  <si>
    <t>One-Time</t>
  </si>
  <si>
    <t xml:space="preserve">Reduction </t>
  </si>
  <si>
    <t>DS Fiscal Uncert/Mg Reductions</t>
  </si>
  <si>
    <t>HR Recruitment</t>
  </si>
  <si>
    <t>DS Beg. Balance Allocation</t>
  </si>
  <si>
    <t>HR IT - Payroll/HR Support</t>
  </si>
  <si>
    <t>2020/21 Adoption Budget</t>
  </si>
  <si>
    <t>District Services</t>
  </si>
  <si>
    <t>2020/21 Tentative Budget</t>
  </si>
  <si>
    <t>SALARIES &amp;</t>
  </si>
  <si>
    <t>BENEFITS</t>
  </si>
  <si>
    <t>SAL &amp; BENF</t>
  </si>
  <si>
    <t>ADD BACK</t>
  </si>
  <si>
    <t>20-21 One-Time</t>
  </si>
  <si>
    <t>2021-2022</t>
  </si>
  <si>
    <t>Adjustment to</t>
  </si>
  <si>
    <t>2021/22 Tentative Budget</t>
  </si>
  <si>
    <t>COLA - 1.5%</t>
  </si>
  <si>
    <t>Adjusted Base</t>
  </si>
  <si>
    <t xml:space="preserve">Base Line + </t>
  </si>
  <si>
    <t>COLA 1.5%</t>
  </si>
  <si>
    <t>COLA 5.07%</t>
  </si>
  <si>
    <t>COLA - 5.07%</t>
  </si>
  <si>
    <t>2021/22 Adoption Budget</t>
  </si>
  <si>
    <t>Pending Allocation</t>
  </si>
  <si>
    <t>Budget Holding Account</t>
  </si>
  <si>
    <t>Posted in Workday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</si>
</sst>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0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u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12">
    <xf numFmtId="0" fontId="0" fillId="0" borderId="0" xfId="0"/>
    <xf numFmtId="0" fontId="4" fillId="0" borderId="0" xfId="3" applyFont="1" applyBorder="1"/>
    <xf numFmtId="0" fontId="4" fillId="0" borderId="0" xfId="3" applyFont="1" applyBorder="1" applyAlignment="1" applyProtection="1">
      <alignment horizontal="left"/>
      <protection locked="0"/>
    </xf>
    <xf numFmtId="37" fontId="4" fillId="0" borderId="0" xfId="3" applyNumberFormat="1" applyFont="1" applyBorder="1" applyProtection="1">
      <protection locked="0"/>
    </xf>
    <xf numFmtId="37" fontId="4" fillId="0" borderId="0" xfId="3" applyNumberFormat="1" applyFont="1" applyFill="1" applyBorder="1" applyProtection="1">
      <protection locked="0"/>
    </xf>
    <xf numFmtId="37" fontId="5" fillId="0" borderId="0" xfId="3" applyNumberFormat="1" applyFont="1" applyBorder="1" applyProtection="1">
      <protection locked="0"/>
    </xf>
    <xf numFmtId="37" fontId="6" fillId="0" borderId="0" xfId="3" applyNumberFormat="1" applyFont="1" applyFill="1" applyBorder="1" applyProtection="1">
      <protection locked="0"/>
    </xf>
    <xf numFmtId="10" fontId="6" fillId="0" borderId="0" xfId="2" applyNumberFormat="1" applyFont="1" applyFill="1" applyBorder="1" applyProtection="1">
      <protection locked="0"/>
    </xf>
    <xf numFmtId="9" fontId="6" fillId="0" borderId="0" xfId="2" applyNumberFormat="1" applyFont="1" applyFill="1" applyBorder="1" applyProtection="1">
      <protection locked="0"/>
    </xf>
    <xf numFmtId="164" fontId="4" fillId="0" borderId="0" xfId="1" applyNumberFormat="1" applyFont="1" applyFill="1" applyBorder="1" applyProtection="1">
      <protection locked="0"/>
    </xf>
    <xf numFmtId="37" fontId="4" fillId="0" borderId="0" xfId="3" applyNumberFormat="1" applyFont="1" applyBorder="1" applyAlignment="1" applyProtection="1">
      <alignment horizontal="center"/>
      <protection locked="0"/>
    </xf>
    <xf numFmtId="37" fontId="4" fillId="0" borderId="0" xfId="3" applyNumberFormat="1" applyFont="1" applyFill="1" applyBorder="1" applyAlignment="1" applyProtection="1">
      <alignment horizontal="center"/>
      <protection locked="0"/>
    </xf>
    <xf numFmtId="37" fontId="5" fillId="0" borderId="0" xfId="3" applyNumberFormat="1" applyFont="1" applyBorder="1" applyAlignment="1" applyProtection="1">
      <alignment horizontal="center"/>
      <protection locked="0"/>
    </xf>
    <xf numFmtId="37" fontId="4" fillId="0" borderId="0" xfId="3" quotePrefix="1" applyNumberFormat="1" applyFont="1" applyBorder="1" applyAlignment="1" applyProtection="1">
      <alignment horizontal="center"/>
      <protection locked="0"/>
    </xf>
    <xf numFmtId="37" fontId="8" fillId="0" borderId="0" xfId="3" applyNumberFormat="1" applyFont="1" applyFill="1" applyBorder="1" applyAlignment="1" applyProtection="1">
      <alignment horizontal="center"/>
      <protection locked="0"/>
    </xf>
    <xf numFmtId="37" fontId="9" fillId="0" borderId="0" xfId="3" applyNumberFormat="1" applyFont="1" applyFill="1" applyBorder="1" applyAlignment="1" applyProtection="1">
      <alignment horizontal="center"/>
      <protection locked="0"/>
    </xf>
    <xf numFmtId="37" fontId="6" fillId="0" borderId="0" xfId="3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3" applyFont="1" applyBorder="1" applyAlignment="1" applyProtection="1">
      <alignment horizontal="center"/>
      <protection locked="0"/>
    </xf>
    <xf numFmtId="37" fontId="4" fillId="0" borderId="0" xfId="3" applyNumberFormat="1" applyFont="1" applyBorder="1" applyAlignment="1" applyProtection="1">
      <protection locked="0"/>
    </xf>
    <xf numFmtId="37" fontId="4" fillId="0" borderId="0" xfId="3" applyNumberFormat="1" applyFont="1" applyFill="1" applyBorder="1" applyAlignment="1" applyProtection="1">
      <protection locked="0"/>
    </xf>
    <xf numFmtId="37" fontId="5" fillId="0" borderId="0" xfId="3" applyNumberFormat="1" applyFont="1" applyBorder="1" applyAlignment="1" applyProtection="1">
      <protection locked="0"/>
    </xf>
    <xf numFmtId="37" fontId="8" fillId="0" borderId="0" xfId="3" applyNumberFormat="1" applyFont="1" applyFill="1" applyBorder="1" applyAlignment="1" applyProtection="1">
      <protection locked="0"/>
    </xf>
    <xf numFmtId="37" fontId="9" fillId="0" borderId="0" xfId="3" applyNumberFormat="1" applyFont="1" applyFill="1" applyBorder="1" applyAlignment="1" applyProtection="1">
      <protection locked="0"/>
    </xf>
    <xf numFmtId="37" fontId="6" fillId="0" borderId="0" xfId="3" applyNumberFormat="1" applyFont="1" applyFill="1" applyBorder="1" applyAlignment="1" applyProtection="1">
      <protection locked="0"/>
    </xf>
    <xf numFmtId="37" fontId="4" fillId="0" borderId="0" xfId="3" quotePrefix="1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protection locked="0"/>
    </xf>
    <xf numFmtId="37" fontId="5" fillId="0" borderId="0" xfId="3" quotePrefix="1" applyNumberFormat="1" applyFont="1" applyFill="1" applyBorder="1" applyAlignment="1" applyProtection="1">
      <alignment horizontal="center"/>
      <protection locked="0"/>
    </xf>
    <xf numFmtId="0" fontId="4" fillId="0" borderId="0" xfId="3" quotePrefix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9" fillId="0" borderId="1" xfId="3" applyFont="1" applyFill="1" applyBorder="1" applyAlignment="1" applyProtection="1">
      <alignment horizontal="center"/>
      <protection locked="0"/>
    </xf>
    <xf numFmtId="0" fontId="4" fillId="0" borderId="1" xfId="3" applyFont="1" applyBorder="1" applyAlignment="1">
      <alignment horizontal="center"/>
    </xf>
    <xf numFmtId="37" fontId="4" fillId="0" borderId="1" xfId="3" applyNumberFormat="1" applyFont="1" applyBorder="1" applyAlignment="1" applyProtection="1">
      <alignment horizontal="center"/>
      <protection locked="0"/>
    </xf>
    <xf numFmtId="0" fontId="4" fillId="0" borderId="0" xfId="3" applyFont="1" applyBorder="1" applyProtection="1">
      <protection locked="0"/>
    </xf>
    <xf numFmtId="0" fontId="4" fillId="0" borderId="1" xfId="3" applyFont="1" applyBorder="1" applyProtection="1">
      <protection locked="0"/>
    </xf>
    <xf numFmtId="37" fontId="9" fillId="0" borderId="1" xfId="3" applyNumberFormat="1" applyFont="1" applyFill="1" applyBorder="1" applyAlignment="1" applyProtection="1">
      <alignment horizontal="center"/>
      <protection locked="0"/>
    </xf>
    <xf numFmtId="37" fontId="5" fillId="0" borderId="1" xfId="3" applyNumberFormat="1" applyFont="1" applyFill="1" applyBorder="1" applyAlignment="1" applyProtection="1">
      <alignment horizontal="center"/>
      <protection locked="0"/>
    </xf>
    <xf numFmtId="37" fontId="4" fillId="0" borderId="1" xfId="3" applyNumberFormat="1" applyFont="1" applyFill="1" applyBorder="1" applyAlignment="1" applyProtection="1">
      <alignment horizontal="center"/>
      <protection locked="0"/>
    </xf>
    <xf numFmtId="164" fontId="9" fillId="0" borderId="1" xfId="1" applyNumberFormat="1" applyFont="1" applyFill="1" applyBorder="1" applyAlignment="1" applyProtection="1">
      <protection locked="0"/>
    </xf>
    <xf numFmtId="37" fontId="9" fillId="0" borderId="0" xfId="3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>
      <protection locked="0"/>
    </xf>
    <xf numFmtId="0" fontId="4" fillId="0" borderId="0" xfId="3" applyFont="1" applyBorder="1" applyAlignment="1" applyProtection="1">
      <alignment horizontal="left"/>
    </xf>
    <xf numFmtId="37" fontId="4" fillId="0" borderId="1" xfId="3" applyNumberFormat="1" applyFont="1" applyBorder="1" applyProtection="1">
      <protection locked="0"/>
    </xf>
    <xf numFmtId="37" fontId="5" fillId="0" borderId="0" xfId="3" quotePrefix="1" applyNumberFormat="1" applyFont="1" applyBorder="1" applyProtection="1">
      <protection locked="0"/>
    </xf>
    <xf numFmtId="37" fontId="5" fillId="0" borderId="0" xfId="3" quotePrefix="1" applyNumberFormat="1" applyFont="1" applyFill="1" applyBorder="1" applyProtection="1">
      <protection locked="0"/>
    </xf>
    <xf numFmtId="37" fontId="4" fillId="0" borderId="0" xfId="3" applyNumberFormat="1" applyFont="1" applyFill="1" applyBorder="1" applyAlignment="1" applyProtection="1">
      <alignment horizontal="left"/>
      <protection locked="0"/>
    </xf>
    <xf numFmtId="37" fontId="4" fillId="0" borderId="0" xfId="3" quotePrefix="1" applyNumberFormat="1" applyFont="1" applyFill="1" applyBorder="1" applyProtection="1">
      <protection locked="0"/>
    </xf>
    <xf numFmtId="0" fontId="10" fillId="0" borderId="0" xfId="3" applyFont="1" applyBorder="1" applyAlignment="1" applyProtection="1">
      <alignment horizontal="left"/>
    </xf>
    <xf numFmtId="37" fontId="4" fillId="0" borderId="2" xfId="3" applyNumberFormat="1" applyFont="1" applyBorder="1" applyProtection="1">
      <protection locked="0"/>
    </xf>
    <xf numFmtId="37" fontId="5" fillId="0" borderId="0" xfId="3" applyNumberFormat="1" applyFont="1" applyFill="1" applyBorder="1" applyProtection="1">
      <protection locked="0"/>
    </xf>
    <xf numFmtId="37" fontId="4" fillId="0" borderId="2" xfId="3" applyNumberFormat="1" applyFont="1" applyFill="1" applyBorder="1" applyProtection="1">
      <protection locked="0"/>
    </xf>
    <xf numFmtId="37" fontId="11" fillId="0" borderId="0" xfId="3" quotePrefix="1" applyNumberFormat="1" applyFont="1" applyFill="1" applyBorder="1" applyProtection="1">
      <protection locked="0"/>
    </xf>
    <xf numFmtId="0" fontId="4" fillId="0" borderId="0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5" fillId="0" borderId="0" xfId="3" applyFont="1" applyBorder="1" applyProtection="1">
      <protection locked="0"/>
    </xf>
    <xf numFmtId="37" fontId="4" fillId="0" borderId="0" xfId="3" applyNumberFormat="1" applyFont="1" applyFill="1" applyBorder="1" applyAlignment="1" applyProtection="1">
      <alignment horizontal="right"/>
      <protection locked="0"/>
    </xf>
    <xf numFmtId="37" fontId="11" fillId="0" borderId="0" xfId="3" applyNumberFormat="1" applyFont="1" applyFill="1" applyBorder="1" applyProtection="1">
      <protection locked="0"/>
    </xf>
    <xf numFmtId="37" fontId="4" fillId="0" borderId="1" xfId="3" applyNumberFormat="1" applyFont="1" applyFill="1" applyBorder="1" applyProtection="1">
      <protection locked="0"/>
    </xf>
    <xf numFmtId="37" fontId="4" fillId="0" borderId="1" xfId="3" applyNumberFormat="1" applyFont="1" applyFill="1" applyBorder="1" applyAlignment="1" applyProtection="1">
      <alignment horizontal="right"/>
      <protection locked="0"/>
    </xf>
    <xf numFmtId="0" fontId="5" fillId="0" borderId="0" xfId="3" applyFont="1" applyBorder="1" applyAlignment="1">
      <alignment horizontal="right"/>
    </xf>
    <xf numFmtId="0" fontId="9" fillId="0" borderId="0" xfId="3" applyFont="1" applyFill="1" applyBorder="1" applyAlignment="1" applyProtection="1"/>
    <xf numFmtId="37" fontId="8" fillId="0" borderId="0" xfId="3" applyNumberFormat="1" applyFont="1" applyFill="1" applyBorder="1" applyProtection="1">
      <protection locked="0"/>
    </xf>
    <xf numFmtId="37" fontId="12" fillId="0" borderId="0" xfId="3" applyNumberFormat="1" applyFont="1" applyFill="1" applyBorder="1" applyProtection="1">
      <protection locked="0"/>
    </xf>
    <xf numFmtId="49" fontId="5" fillId="0" borderId="0" xfId="3" applyNumberFormat="1" applyFont="1" applyFill="1" applyBorder="1" applyProtection="1">
      <protection locked="0"/>
    </xf>
    <xf numFmtId="0" fontId="4" fillId="0" borderId="0" xfId="3" applyFont="1" applyBorder="1" applyAlignment="1" applyProtection="1">
      <alignment horizontal="left" indent="4"/>
    </xf>
    <xf numFmtId="0" fontId="4" fillId="0" borderId="0" xfId="3" applyFont="1" applyFill="1" applyBorder="1" applyAlignment="1" applyProtection="1">
      <alignment horizontal="left"/>
    </xf>
    <xf numFmtId="0" fontId="11" fillId="0" borderId="0" xfId="3" applyFont="1" applyFill="1" applyBorder="1" applyAlignment="1">
      <alignment horizontal="right"/>
    </xf>
    <xf numFmtId="0" fontId="13" fillId="0" borderId="0" xfId="3" applyFont="1" applyBorder="1" applyAlignment="1" applyProtection="1">
      <alignment horizontal="right" indent="2"/>
    </xf>
    <xf numFmtId="37" fontId="4" fillId="0" borderId="3" xfId="3" applyNumberFormat="1" applyFont="1" applyBorder="1" applyProtection="1">
      <protection locked="0"/>
    </xf>
    <xf numFmtId="37" fontId="4" fillId="0" borderId="3" xfId="3" applyNumberFormat="1" applyFont="1" applyFill="1" applyBorder="1" applyProtection="1">
      <protection locked="0"/>
    </xf>
    <xf numFmtId="164" fontId="4" fillId="0" borderId="3" xfId="1" applyNumberFormat="1" applyFont="1" applyFill="1" applyBorder="1" applyProtection="1">
      <protection locked="0"/>
    </xf>
    <xf numFmtId="0" fontId="10" fillId="0" borderId="0" xfId="3" applyFont="1" applyBorder="1" applyAlignment="1" applyProtection="1">
      <alignment horizontal="left" indent="1"/>
    </xf>
    <xf numFmtId="37" fontId="10" fillId="0" borderId="4" xfId="3" applyNumberFormat="1" applyFont="1" applyBorder="1"/>
    <xf numFmtId="164" fontId="10" fillId="0" borderId="4" xfId="1" applyNumberFormat="1" applyFont="1" applyBorder="1"/>
    <xf numFmtId="164" fontId="10" fillId="0" borderId="0" xfId="1" applyNumberFormat="1" applyFont="1" applyFill="1" applyBorder="1"/>
    <xf numFmtId="164" fontId="13" fillId="0" borderId="0" xfId="1" applyNumberFormat="1" applyFont="1" applyBorder="1"/>
    <xf numFmtId="37" fontId="13" fillId="0" borderId="0" xfId="3" applyNumberFormat="1" applyFont="1" applyBorder="1"/>
    <xf numFmtId="37" fontId="13" fillId="0" borderId="0" xfId="3" applyNumberFormat="1" applyFont="1" applyBorder="1" applyProtection="1">
      <protection locked="0"/>
    </xf>
    <xf numFmtId="164" fontId="10" fillId="0" borderId="4" xfId="1" applyNumberFormat="1" applyFont="1" applyFill="1" applyBorder="1"/>
    <xf numFmtId="37" fontId="10" fillId="0" borderId="0" xfId="3" applyNumberFormat="1" applyFont="1" applyFill="1" applyBorder="1"/>
    <xf numFmtId="0" fontId="14" fillId="0" borderId="0" xfId="3" applyFont="1" applyFill="1"/>
    <xf numFmtId="37" fontId="10" fillId="0" borderId="4" xfId="3" applyNumberFormat="1" applyFont="1" applyFill="1" applyBorder="1"/>
    <xf numFmtId="37" fontId="13" fillId="0" borderId="0" xfId="3" quotePrefix="1" applyNumberFormat="1" applyFont="1" applyFill="1" applyBorder="1" applyProtection="1">
      <protection locked="0"/>
    </xf>
    <xf numFmtId="37" fontId="10" fillId="0" borderId="0" xfId="3" applyNumberFormat="1" applyFont="1" applyBorder="1"/>
    <xf numFmtId="164" fontId="10" fillId="0" borderId="0" xfId="1" applyNumberFormat="1" applyFont="1" applyBorder="1"/>
    <xf numFmtId="0" fontId="15" fillId="0" borderId="0" xfId="0" applyFont="1" applyBorder="1" applyAlignment="1"/>
    <xf numFmtId="0" fontId="10" fillId="0" borderId="0" xfId="3" applyFont="1" applyBorder="1"/>
    <xf numFmtId="0" fontId="16" fillId="0" borderId="5" xfId="3" applyFont="1" applyFill="1" applyBorder="1" applyAlignment="1" applyProtection="1">
      <alignment horizontal="left"/>
      <protection locked="0"/>
    </xf>
    <xf numFmtId="0" fontId="5" fillId="0" borderId="3" xfId="3" applyFont="1" applyBorder="1"/>
    <xf numFmtId="37" fontId="5" fillId="0" borderId="3" xfId="3" applyNumberFormat="1" applyFont="1" applyBorder="1" applyProtection="1">
      <protection locked="0"/>
    </xf>
    <xf numFmtId="37" fontId="5" fillId="0" borderId="3" xfId="3" applyNumberFormat="1" applyFont="1" applyFill="1" applyBorder="1" applyProtection="1">
      <protection locked="0"/>
    </xf>
    <xf numFmtId="37" fontId="8" fillId="0" borderId="3" xfId="3" applyNumberFormat="1" applyFont="1" applyFill="1" applyBorder="1" applyProtection="1">
      <protection locked="0"/>
    </xf>
    <xf numFmtId="37" fontId="11" fillId="0" borderId="3" xfId="3" applyNumberFormat="1" applyFont="1" applyFill="1" applyBorder="1" applyProtection="1">
      <protection locked="0"/>
    </xf>
    <xf numFmtId="164" fontId="8" fillId="0" borderId="6" xfId="1" applyNumberFormat="1" applyFont="1" applyFill="1" applyBorder="1" applyProtection="1">
      <protection locked="0"/>
    </xf>
    <xf numFmtId="0" fontId="5" fillId="0" borderId="0" xfId="3" applyFont="1" applyBorder="1"/>
    <xf numFmtId="0" fontId="5" fillId="0" borderId="7" xfId="3" applyFont="1" applyBorder="1" applyAlignment="1" applyProtection="1">
      <alignment horizontal="left" indent="3"/>
    </xf>
    <xf numFmtId="0" fontId="5" fillId="0" borderId="0" xfId="3" applyFont="1" applyBorder="1" applyAlignment="1" applyProtection="1">
      <alignment horizontal="left"/>
    </xf>
    <xf numFmtId="37" fontId="5" fillId="0" borderId="8" xfId="3" applyNumberFormat="1" applyFont="1" applyBorder="1" applyProtection="1">
      <protection locked="0"/>
    </xf>
    <xf numFmtId="37" fontId="5" fillId="0" borderId="1" xfId="3" applyNumberFormat="1" applyFont="1" applyBorder="1" applyProtection="1">
      <protection locked="0"/>
    </xf>
    <xf numFmtId="164" fontId="5" fillId="0" borderId="8" xfId="1" applyNumberFormat="1" applyFont="1" applyFill="1" applyBorder="1" applyProtection="1">
      <protection locked="0"/>
    </xf>
    <xf numFmtId="0" fontId="5" fillId="0" borderId="7" xfId="3" applyFont="1" applyBorder="1" applyAlignment="1" applyProtection="1">
      <alignment horizontal="center"/>
      <protection locked="0"/>
    </xf>
    <xf numFmtId="0" fontId="13" fillId="0" borderId="0" xfId="3" applyFont="1" applyBorder="1" applyAlignment="1" applyProtection="1">
      <alignment horizontal="center"/>
    </xf>
    <xf numFmtId="37" fontId="13" fillId="0" borderId="9" xfId="3" applyNumberFormat="1" applyFont="1" applyBorder="1" applyProtection="1">
      <protection locked="0"/>
    </xf>
    <xf numFmtId="37" fontId="13" fillId="0" borderId="0" xfId="3" applyNumberFormat="1" applyFont="1" applyFill="1" applyBorder="1" applyProtection="1">
      <protection locked="0"/>
    </xf>
    <xf numFmtId="0" fontId="13" fillId="0" borderId="0" xfId="3" applyFont="1" applyFill="1" applyBorder="1" applyProtection="1">
      <protection locked="0"/>
    </xf>
    <xf numFmtId="37" fontId="16" fillId="0" borderId="0" xfId="3" applyNumberFormat="1" applyFont="1" applyFill="1" applyBorder="1" applyProtection="1">
      <protection locked="0"/>
    </xf>
    <xf numFmtId="37" fontId="17" fillId="0" borderId="0" xfId="3" applyNumberFormat="1" applyFont="1" applyFill="1" applyBorder="1" applyProtection="1">
      <protection locked="0"/>
    </xf>
    <xf numFmtId="37" fontId="17" fillId="0" borderId="3" xfId="3" applyNumberFormat="1" applyFont="1" applyFill="1" applyBorder="1" applyProtection="1">
      <protection locked="0"/>
    </xf>
    <xf numFmtId="37" fontId="13" fillId="0" borderId="10" xfId="3" applyNumberFormat="1" applyFont="1" applyBorder="1" applyProtection="1">
      <protection locked="0"/>
    </xf>
    <xf numFmtId="0" fontId="5" fillId="0" borderId="11" xfId="3" applyFont="1" applyBorder="1" applyAlignment="1" applyProtection="1">
      <alignment horizontal="center"/>
      <protection locked="0"/>
    </xf>
    <xf numFmtId="0" fontId="13" fillId="0" borderId="1" xfId="3" applyFont="1" applyBorder="1" applyAlignment="1" applyProtection="1">
      <alignment horizontal="right"/>
    </xf>
    <xf numFmtId="37" fontId="13" fillId="0" borderId="1" xfId="3" applyNumberFormat="1" applyFont="1" applyBorder="1" applyProtection="1">
      <protection locked="0"/>
    </xf>
    <xf numFmtId="0" fontId="5" fillId="0" borderId="1" xfId="3" applyFont="1" applyBorder="1"/>
    <xf numFmtId="37" fontId="13" fillId="0" borderId="1" xfId="3" applyNumberFormat="1" applyFont="1" applyFill="1" applyBorder="1" applyProtection="1">
      <protection locked="0"/>
    </xf>
    <xf numFmtId="0" fontId="13" fillId="0" borderId="1" xfId="3" applyFont="1" applyFill="1" applyBorder="1" applyProtection="1">
      <protection locked="0"/>
    </xf>
    <xf numFmtId="37" fontId="16" fillId="0" borderId="1" xfId="3" applyNumberFormat="1" applyFont="1" applyFill="1" applyBorder="1" applyProtection="1">
      <protection locked="0"/>
    </xf>
    <xf numFmtId="37" fontId="17" fillId="0" borderId="1" xfId="3" applyNumberFormat="1" applyFont="1" applyFill="1" applyBorder="1" applyProtection="1">
      <protection locked="0"/>
    </xf>
    <xf numFmtId="37" fontId="13" fillId="0" borderId="12" xfId="3" applyNumberFormat="1" applyFont="1" applyBorder="1" applyProtection="1">
      <protection locked="0"/>
    </xf>
    <xf numFmtId="0" fontId="13" fillId="0" borderId="0" xfId="3" applyFont="1" applyBorder="1" applyAlignment="1" applyProtection="1">
      <alignment horizontal="right"/>
    </xf>
    <xf numFmtId="37" fontId="10" fillId="0" borderId="0" xfId="3" applyNumberFormat="1" applyFont="1" applyBorder="1" applyProtection="1">
      <protection locked="0"/>
    </xf>
    <xf numFmtId="37" fontId="10" fillId="0" borderId="0" xfId="3" applyNumberFormat="1" applyFont="1" applyFill="1" applyBorder="1" applyProtection="1">
      <protection locked="0"/>
    </xf>
    <xf numFmtId="37" fontId="18" fillId="0" borderId="0" xfId="3" applyNumberFormat="1" applyFont="1" applyFill="1" applyBorder="1" applyProtection="1">
      <protection locked="0"/>
    </xf>
    <xf numFmtId="37" fontId="14" fillId="0" borderId="0" xfId="3" applyNumberFormat="1" applyFont="1" applyFill="1" applyBorder="1" applyProtection="1">
      <protection locked="0"/>
    </xf>
    <xf numFmtId="0" fontId="5" fillId="0" borderId="0" xfId="3" applyFont="1" applyBorder="1" applyAlignment="1" applyProtection="1">
      <alignment horizontal="center"/>
      <protection locked="0"/>
    </xf>
    <xf numFmtId="0" fontId="19" fillId="0" borderId="0" xfId="3" applyFont="1" applyBorder="1" applyAlignment="1" applyProtection="1">
      <alignment horizontal="left"/>
    </xf>
    <xf numFmtId="37" fontId="4" fillId="0" borderId="0" xfId="3" applyNumberFormat="1" applyFont="1" applyBorder="1"/>
    <xf numFmtId="37" fontId="4" fillId="0" borderId="0" xfId="3" applyNumberFormat="1" applyFont="1" applyFill="1" applyBorder="1"/>
    <xf numFmtId="37" fontId="5" fillId="0" borderId="0" xfId="3" applyNumberFormat="1" applyFont="1" applyBorder="1"/>
    <xf numFmtId="37" fontId="20" fillId="0" borderId="5" xfId="3" applyNumberFormat="1" applyFont="1" applyFill="1" applyBorder="1"/>
    <xf numFmtId="37" fontId="20" fillId="0" borderId="3" xfId="3" applyNumberFormat="1" applyFont="1" applyFill="1" applyBorder="1"/>
    <xf numFmtId="37" fontId="21" fillId="0" borderId="3" xfId="3" applyNumberFormat="1" applyFont="1" applyFill="1" applyBorder="1"/>
    <xf numFmtId="0" fontId="21" fillId="0" borderId="3" xfId="3" applyFont="1" applyFill="1" applyBorder="1" applyProtection="1">
      <protection locked="0"/>
    </xf>
    <xf numFmtId="0" fontId="21" fillId="0" borderId="3" xfId="3" applyFont="1" applyFill="1" applyBorder="1"/>
    <xf numFmtId="37" fontId="11" fillId="0" borderId="6" xfId="3" quotePrefix="1" applyNumberFormat="1" applyFont="1" applyFill="1" applyBorder="1" applyAlignment="1" applyProtection="1">
      <alignment horizontal="left" indent="5"/>
      <protection locked="0"/>
    </xf>
    <xf numFmtId="0" fontId="4" fillId="0" borderId="0" xfId="3" applyFont="1" applyFill="1"/>
    <xf numFmtId="37" fontId="5" fillId="0" borderId="0" xfId="3" quotePrefix="1" applyNumberFormat="1" applyFont="1" applyFill="1" applyBorder="1" applyAlignment="1" applyProtection="1">
      <alignment horizontal="left" indent="5"/>
      <protection locked="0"/>
    </xf>
    <xf numFmtId="0" fontId="6" fillId="0" borderId="0" xfId="3" applyFont="1" applyFill="1"/>
    <xf numFmtId="164" fontId="4" fillId="0" borderId="0" xfId="1" applyNumberFormat="1" applyFont="1" applyFill="1" applyBorder="1"/>
    <xf numFmtId="0" fontId="4" fillId="0" borderId="0" xfId="3" quotePrefix="1" applyNumberFormat="1" applyFont="1" applyFill="1" applyBorder="1" applyAlignment="1">
      <alignment horizontal="left" indent="1"/>
    </xf>
    <xf numFmtId="0" fontId="5" fillId="0" borderId="0" xfId="3" applyFont="1" applyFill="1" applyBorder="1" applyProtection="1">
      <protection locked="0"/>
    </xf>
    <xf numFmtId="164" fontId="5" fillId="0" borderId="0" xfId="1" applyNumberFormat="1" applyFont="1" applyFill="1" applyBorder="1" applyProtection="1">
      <protection locked="0"/>
    </xf>
    <xf numFmtId="164" fontId="22" fillId="0" borderId="7" xfId="1" applyNumberFormat="1" applyFont="1" applyFill="1" applyBorder="1" applyAlignment="1" applyProtection="1">
      <alignment horizontal="right"/>
      <protection locked="0"/>
    </xf>
    <xf numFmtId="0" fontId="20" fillId="0" borderId="0" xfId="3" applyFont="1" applyFill="1" applyBorder="1" applyProtection="1">
      <protection locked="0"/>
    </xf>
    <xf numFmtId="37" fontId="20" fillId="0" borderId="0" xfId="3" applyNumberFormat="1" applyFont="1" applyFill="1" applyBorder="1" applyProtection="1">
      <protection locked="0"/>
    </xf>
    <xf numFmtId="0" fontId="21" fillId="0" borderId="0" xfId="3" applyFont="1" applyFill="1" applyBorder="1" applyProtection="1">
      <protection locked="0"/>
    </xf>
    <xf numFmtId="0" fontId="11" fillId="0" borderId="8" xfId="3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 applyProtection="1">
      <protection locked="0"/>
    </xf>
    <xf numFmtId="164" fontId="5" fillId="0" borderId="4" xfId="1" applyNumberFormat="1" applyFont="1" applyFill="1" applyBorder="1" applyProtection="1">
      <protection locked="0"/>
    </xf>
    <xf numFmtId="164" fontId="22" fillId="0" borderId="13" xfId="1" applyNumberFormat="1" applyFont="1" applyFill="1" applyBorder="1" applyAlignment="1" applyProtection="1">
      <alignment horizontal="right"/>
      <protection locked="0"/>
    </xf>
    <xf numFmtId="0" fontId="20" fillId="0" borderId="1" xfId="3" applyFont="1" applyFill="1" applyBorder="1" applyProtection="1">
      <protection locked="0"/>
    </xf>
    <xf numFmtId="37" fontId="20" fillId="0" borderId="1" xfId="3" applyNumberFormat="1" applyFont="1" applyFill="1" applyBorder="1" applyProtection="1">
      <protection locked="0"/>
    </xf>
    <xf numFmtId="0" fontId="21" fillId="0" borderId="1" xfId="3" applyFont="1" applyFill="1" applyBorder="1" applyProtection="1">
      <protection locked="0"/>
    </xf>
    <xf numFmtId="0" fontId="11" fillId="0" borderId="12" xfId="3" applyFont="1" applyFill="1" applyBorder="1" applyAlignment="1" applyProtection="1">
      <alignment horizontal="right"/>
      <protection locked="0"/>
    </xf>
    <xf numFmtId="49" fontId="9" fillId="0" borderId="0" xfId="3" applyNumberFormat="1" applyFont="1" applyFill="1" applyBorder="1" applyAlignment="1" applyProtection="1">
      <alignment horizontal="right"/>
      <protection locked="0"/>
    </xf>
    <xf numFmtId="0" fontId="5" fillId="0" borderId="0" xfId="3" applyFont="1" applyFill="1" applyBorder="1"/>
    <xf numFmtId="0" fontId="4" fillId="0" borderId="0" xfId="3" applyFont="1" applyFill="1" applyBorder="1"/>
    <xf numFmtId="0" fontId="19" fillId="0" borderId="0" xfId="3" applyFont="1" applyFill="1" applyBorder="1"/>
    <xf numFmtId="0" fontId="5" fillId="0" borderId="0" xfId="3" quotePrefix="1" applyFont="1" applyFill="1" applyBorder="1" applyProtection="1">
      <protection locked="0"/>
    </xf>
    <xf numFmtId="164" fontId="5" fillId="0" borderId="0" xfId="1" applyNumberFormat="1" applyFont="1" applyFill="1" applyBorder="1" applyAlignment="1" applyProtection="1">
      <alignment horizontal="right"/>
      <protection locked="0"/>
    </xf>
    <xf numFmtId="0" fontId="23" fillId="0" borderId="0" xfId="3" applyFont="1" applyBorder="1"/>
    <xf numFmtId="164" fontId="4" fillId="0" borderId="0" xfId="1" applyNumberFormat="1" applyFont="1" applyBorder="1"/>
    <xf numFmtId="164" fontId="15" fillId="0" borderId="0" xfId="1" applyNumberFormat="1" applyFont="1" applyBorder="1" applyAlignment="1"/>
    <xf numFmtId="0" fontId="3" fillId="0" borderId="0" xfId="3" applyFont="1" applyBorder="1" applyAlignment="1" applyProtection="1">
      <protection locked="0"/>
    </xf>
    <xf numFmtId="9" fontId="9" fillId="0" borderId="1" xfId="3" applyNumberFormat="1" applyFont="1" applyFill="1" applyBorder="1" applyAlignment="1" applyProtection="1">
      <alignment horizontal="center"/>
      <protection locked="0"/>
    </xf>
    <xf numFmtId="164" fontId="4" fillId="0" borderId="0" xfId="3" applyNumberFormat="1" applyFont="1" applyBorder="1"/>
    <xf numFmtId="37" fontId="4" fillId="2" borderId="0" xfId="3" applyNumberFormat="1" applyFont="1" applyFill="1" applyBorder="1" applyProtection="1">
      <protection locked="0"/>
    </xf>
    <xf numFmtId="0" fontId="3" fillId="0" borderId="0" xfId="3" applyFont="1" applyBorder="1" applyAlignment="1" applyProtection="1">
      <alignment horizontal="center"/>
      <protection locked="0"/>
    </xf>
    <xf numFmtId="38" fontId="4" fillId="0" borderId="0" xfId="3" applyNumberFormat="1" applyFont="1" applyFill="1" applyBorder="1" applyProtection="1">
      <protection locked="0"/>
    </xf>
    <xf numFmtId="38" fontId="6" fillId="0" borderId="0" xfId="3" applyNumberFormat="1" applyFont="1" applyFill="1" applyBorder="1" applyProtection="1">
      <protection locked="0"/>
    </xf>
    <xf numFmtId="38" fontId="9" fillId="0" borderId="0" xfId="1" applyNumberFormat="1" applyFont="1" applyFill="1" applyBorder="1" applyProtection="1">
      <protection locked="0"/>
    </xf>
    <xf numFmtId="38" fontId="4" fillId="0" borderId="3" xfId="3" applyNumberFormat="1" applyFont="1" applyFill="1" applyBorder="1" applyProtection="1">
      <protection locked="0"/>
    </xf>
    <xf numFmtId="38" fontId="10" fillId="0" borderId="4" xfId="1" applyNumberFormat="1" applyFont="1" applyBorder="1"/>
    <xf numFmtId="38" fontId="5" fillId="0" borderId="0" xfId="3" applyNumberFormat="1" applyFont="1" applyBorder="1" applyProtection="1">
      <protection locked="0"/>
    </xf>
    <xf numFmtId="38" fontId="13" fillId="0" borderId="9" xfId="3" applyNumberFormat="1" applyFont="1" applyBorder="1" applyProtection="1">
      <protection locked="0"/>
    </xf>
    <xf numFmtId="37" fontId="4" fillId="0" borderId="7" xfId="3" applyNumberFormat="1" applyFont="1" applyBorder="1" applyAlignment="1" applyProtection="1">
      <alignment horizontal="center"/>
      <protection locked="0"/>
    </xf>
    <xf numFmtId="37" fontId="4" fillId="0" borderId="8" xfId="3" applyNumberFormat="1" applyFont="1" applyBorder="1" applyAlignment="1" applyProtection="1">
      <alignment horizontal="center"/>
      <protection locked="0"/>
    </xf>
    <xf numFmtId="164" fontId="4" fillId="0" borderId="0" xfId="1" quotePrefix="1" applyNumberFormat="1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/>
      <protection locked="0"/>
    </xf>
    <xf numFmtId="164" fontId="4" fillId="0" borderId="0" xfId="3" applyNumberFormat="1" applyFont="1" applyFill="1" applyBorder="1"/>
    <xf numFmtId="0" fontId="3" fillId="0" borderId="0" xfId="3" applyFont="1" applyBorder="1" applyAlignment="1" applyProtection="1">
      <alignment horizontal="center"/>
      <protection locked="0"/>
    </xf>
    <xf numFmtId="164" fontId="9" fillId="0" borderId="8" xfId="1" applyNumberFormat="1" applyFont="1" applyFill="1" applyBorder="1" applyAlignment="1" applyProtection="1">
      <alignment horizontal="center"/>
      <protection locked="0"/>
    </xf>
    <xf numFmtId="37" fontId="9" fillId="0" borderId="11" xfId="3" applyNumberFormat="1" applyFont="1" applyFill="1" applyBorder="1" applyAlignment="1" applyProtection="1">
      <alignment horizontal="center"/>
      <protection locked="0"/>
    </xf>
    <xf numFmtId="37" fontId="5" fillId="0" borderId="1" xfId="3" applyNumberFormat="1" applyFont="1" applyBorder="1" applyAlignment="1" applyProtection="1">
      <alignment horizontal="center"/>
      <protection locked="0"/>
    </xf>
    <xf numFmtId="37" fontId="9" fillId="0" borderId="1" xfId="3" applyNumberFormat="1" applyFont="1" applyFill="1" applyBorder="1" applyAlignment="1" applyProtection="1">
      <protection locked="0"/>
    </xf>
    <xf numFmtId="37" fontId="6" fillId="0" borderId="1" xfId="3" applyNumberFormat="1" applyFont="1" applyFill="1" applyBorder="1" applyAlignment="1" applyProtection="1">
      <alignment horizontal="center"/>
      <protection locked="0"/>
    </xf>
    <xf numFmtId="164" fontId="9" fillId="0" borderId="12" xfId="1" applyNumberFormat="1" applyFont="1" applyFill="1" applyBorder="1" applyAlignment="1" applyProtection="1">
      <protection locked="0"/>
    </xf>
    <xf numFmtId="37" fontId="9" fillId="0" borderId="12" xfId="3" applyNumberFormat="1" applyFont="1" applyFill="1" applyBorder="1" applyAlignment="1" applyProtection="1">
      <alignment horizontal="center"/>
      <protection locked="0"/>
    </xf>
    <xf numFmtId="164" fontId="4" fillId="0" borderId="0" xfId="1" quotePrefix="1" applyNumberFormat="1" applyFont="1" applyBorder="1" applyAlignment="1">
      <alignment horizontal="center"/>
    </xf>
    <xf numFmtId="164" fontId="4" fillId="0" borderId="7" xfId="1" applyNumberFormat="1" applyFont="1" applyBorder="1"/>
    <xf numFmtId="37" fontId="4" fillId="0" borderId="8" xfId="3" applyNumberFormat="1" applyFont="1" applyFill="1" applyBorder="1" applyAlignment="1" applyProtection="1">
      <alignment horizontal="center"/>
      <protection locked="0"/>
    </xf>
    <xf numFmtId="37" fontId="4" fillId="0" borderId="11" xfId="3" applyNumberFormat="1" applyFont="1" applyBorder="1" applyAlignment="1" applyProtection="1">
      <alignment horizontal="center"/>
      <protection locked="0"/>
    </xf>
    <xf numFmtId="37" fontId="4" fillId="0" borderId="12" xfId="3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Border="1" applyAlignment="1">
      <alignment horizontal="center"/>
    </xf>
    <xf numFmtId="37" fontId="13" fillId="2" borderId="9" xfId="3" applyNumberFormat="1" applyFont="1" applyFill="1" applyBorder="1" applyProtection="1">
      <protection locked="0"/>
    </xf>
    <xf numFmtId="37" fontId="13" fillId="2" borderId="0" xfId="3" applyNumberFormat="1" applyFont="1" applyFill="1" applyBorder="1" applyProtection="1">
      <protection locked="0"/>
    </xf>
    <xf numFmtId="164" fontId="4" fillId="0" borderId="0" xfId="1" applyNumberFormat="1" applyFont="1" applyBorder="1" applyProtection="1">
      <protection locked="0"/>
    </xf>
    <xf numFmtId="43" fontId="10" fillId="0" borderId="0" xfId="3" applyNumberFormat="1" applyFont="1" applyBorder="1" applyProtection="1">
      <protection locked="0"/>
    </xf>
    <xf numFmtId="0" fontId="3" fillId="0" borderId="0" xfId="3" applyFont="1" applyBorder="1" applyAlignment="1" applyProtection="1">
      <alignment horizontal="center"/>
      <protection locked="0"/>
    </xf>
    <xf numFmtId="43" fontId="4" fillId="0" borderId="0" xfId="3" applyNumberFormat="1" applyFont="1" applyBorder="1" applyProtection="1">
      <protection locked="0"/>
    </xf>
    <xf numFmtId="164" fontId="10" fillId="0" borderId="0" xfId="3" applyNumberFormat="1" applyFont="1" applyBorder="1" applyProtection="1">
      <protection locked="0"/>
    </xf>
    <xf numFmtId="37" fontId="26" fillId="0" borderId="0" xfId="3" applyNumberFormat="1" applyFont="1" applyFill="1" applyBorder="1" applyProtection="1">
      <protection locked="0"/>
    </xf>
    <xf numFmtId="0" fontId="3" fillId="0" borderId="0" xfId="3" applyFont="1" applyFill="1" applyBorder="1" applyAlignment="1" applyProtection="1">
      <protection locked="0"/>
    </xf>
    <xf numFmtId="37" fontId="13" fillId="0" borderId="9" xfId="3" applyNumberFormat="1" applyFont="1" applyFill="1" applyBorder="1" applyProtection="1">
      <protection locked="0"/>
    </xf>
    <xf numFmtId="0" fontId="3" fillId="0" borderId="5" xfId="3" applyFont="1" applyBorder="1" applyAlignment="1" applyProtection="1">
      <alignment horizontal="center"/>
      <protection locked="0"/>
    </xf>
    <xf numFmtId="0" fontId="3" fillId="0" borderId="3" xfId="3" applyFont="1" applyBorder="1" applyAlignment="1" applyProtection="1">
      <alignment horizontal="center"/>
      <protection locked="0"/>
    </xf>
    <xf numFmtId="0" fontId="3" fillId="0" borderId="6" xfId="3" applyFont="1" applyBorder="1" applyAlignment="1" applyProtection="1">
      <alignment horizontal="center"/>
      <protection locked="0"/>
    </xf>
    <xf numFmtId="0" fontId="7" fillId="0" borderId="5" xfId="3" quotePrefix="1" applyFont="1" applyBorder="1" applyAlignment="1" applyProtection="1">
      <alignment horizontal="center"/>
      <protection locked="0"/>
    </xf>
    <xf numFmtId="0" fontId="7" fillId="0" borderId="3" xfId="3" quotePrefix="1" applyFont="1" applyBorder="1" applyAlignment="1" applyProtection="1">
      <alignment horizontal="center"/>
      <protection locked="0"/>
    </xf>
    <xf numFmtId="0" fontId="7" fillId="0" borderId="6" xfId="3" quotePrefix="1" applyFont="1" applyBorder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2" name="TextBox 1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0</xdr:colOff>
      <xdr:row>69</xdr:row>
      <xdr:rowOff>160020</xdr:rowOff>
    </xdr:from>
    <xdr:ext cx="280205" cy="384849"/>
    <xdr:sp macro="" textlink="">
      <xdr:nvSpPr>
        <xdr:cNvPr id="3" name="TextBox 2"/>
        <xdr:cNvSpPr txBox="1"/>
      </xdr:nvSpPr>
      <xdr:spPr>
        <a:xfrm rot="5400000">
          <a:off x="-52322" y="16077182"/>
          <a:ext cx="38484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E-3</a:t>
          </a:r>
        </a:p>
      </xdr:txBody>
    </xdr:sp>
    <xdr:clientData/>
  </xdr:oneCellAnchor>
  <xdr:oneCellAnchor>
    <xdr:from>
      <xdr:col>0</xdr:col>
      <xdr:colOff>0</xdr:colOff>
      <xdr:row>33</xdr:row>
      <xdr:rowOff>100059</xdr:rowOff>
    </xdr:from>
    <xdr:ext cx="280205" cy="184731"/>
    <xdr:sp macro="" textlink="">
      <xdr:nvSpPr>
        <xdr:cNvPr id="4" name="TextBox 3"/>
        <xdr:cNvSpPr txBox="1"/>
      </xdr:nvSpPr>
      <xdr:spPr>
        <a:xfrm rot="5400000">
          <a:off x="47737" y="7786622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5" name="TextBox 4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6" name="TextBox 5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7" name="TextBox 6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8" name="TextBox 7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163081</xdr:colOff>
      <xdr:row>62</xdr:row>
      <xdr:rowOff>103415</xdr:rowOff>
    </xdr:from>
    <xdr:ext cx="280205" cy="184731"/>
    <xdr:sp macro="" textlink="">
      <xdr:nvSpPr>
        <xdr:cNvPr id="9" name="TextBox 8"/>
        <xdr:cNvSpPr txBox="1"/>
      </xdr:nvSpPr>
      <xdr:spPr>
        <a:xfrm rot="5400000">
          <a:off x="10177778" y="143507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163081</xdr:colOff>
      <xdr:row>62</xdr:row>
      <xdr:rowOff>103415</xdr:rowOff>
    </xdr:from>
    <xdr:ext cx="280205" cy="184731"/>
    <xdr:sp macro="" textlink="">
      <xdr:nvSpPr>
        <xdr:cNvPr id="10" name="TextBox 9"/>
        <xdr:cNvSpPr txBox="1"/>
      </xdr:nvSpPr>
      <xdr:spPr>
        <a:xfrm rot="5400000">
          <a:off x="10177778" y="143507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163081</xdr:colOff>
      <xdr:row>63</xdr:row>
      <xdr:rowOff>103415</xdr:rowOff>
    </xdr:from>
    <xdr:ext cx="280205" cy="184731"/>
    <xdr:sp macro="" textlink="">
      <xdr:nvSpPr>
        <xdr:cNvPr id="11" name="TextBox 10"/>
        <xdr:cNvSpPr txBox="1"/>
      </xdr:nvSpPr>
      <xdr:spPr>
        <a:xfrm rot="5400000">
          <a:off x="10177778" y="145793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103415</xdr:rowOff>
    </xdr:from>
    <xdr:ext cx="280205" cy="184731"/>
    <xdr:sp macro="" textlink="">
      <xdr:nvSpPr>
        <xdr:cNvPr id="12" name="TextBox 11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103415</xdr:rowOff>
    </xdr:from>
    <xdr:ext cx="280205" cy="184731"/>
    <xdr:sp macro="" textlink="">
      <xdr:nvSpPr>
        <xdr:cNvPr id="13" name="TextBox 12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163081</xdr:colOff>
      <xdr:row>60</xdr:row>
      <xdr:rowOff>0</xdr:rowOff>
    </xdr:from>
    <xdr:ext cx="280205" cy="184731"/>
    <xdr:sp macro="" textlink="">
      <xdr:nvSpPr>
        <xdr:cNvPr id="14" name="TextBox 13"/>
        <xdr:cNvSpPr txBox="1"/>
      </xdr:nvSpPr>
      <xdr:spPr>
        <a:xfrm rot="5400000">
          <a:off x="12037058" y="1387400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15" name="TextBox 14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16" name="TextBox 15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17" name="TextBox 16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18" name="TextBox 17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19" name="TextBox 18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20" name="TextBox 19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21" name="TextBox 20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22" name="TextBox 21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71</xdr:row>
      <xdr:rowOff>0</xdr:rowOff>
    </xdr:from>
    <xdr:ext cx="280205" cy="184731"/>
    <xdr:sp macro="" textlink="">
      <xdr:nvSpPr>
        <xdr:cNvPr id="23" name="TextBox 22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103415</xdr:rowOff>
    </xdr:from>
    <xdr:ext cx="280205" cy="184731"/>
    <xdr:sp macro="" textlink="">
      <xdr:nvSpPr>
        <xdr:cNvPr id="24" name="TextBox 23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103415</xdr:rowOff>
    </xdr:from>
    <xdr:ext cx="280205" cy="184731"/>
    <xdr:sp macro="" textlink="">
      <xdr:nvSpPr>
        <xdr:cNvPr id="25" name="TextBox 24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10</xdr:row>
      <xdr:rowOff>103415</xdr:rowOff>
    </xdr:from>
    <xdr:ext cx="280205" cy="184731"/>
    <xdr:sp macro="" textlink="">
      <xdr:nvSpPr>
        <xdr:cNvPr id="26" name="TextBox 25"/>
        <xdr:cNvSpPr txBox="1"/>
      </xdr:nvSpPr>
      <xdr:spPr>
        <a:xfrm rot="5400000">
          <a:off x="253185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12</xdr:row>
      <xdr:rowOff>103415</xdr:rowOff>
    </xdr:from>
    <xdr:ext cx="280205" cy="184731"/>
    <xdr:sp macro="" textlink="">
      <xdr:nvSpPr>
        <xdr:cNvPr id="27" name="TextBox 26"/>
        <xdr:cNvSpPr txBox="1"/>
      </xdr:nvSpPr>
      <xdr:spPr>
        <a:xfrm rot="5400000">
          <a:off x="25318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12</xdr:row>
      <xdr:rowOff>103415</xdr:rowOff>
    </xdr:from>
    <xdr:ext cx="280205" cy="184731"/>
    <xdr:sp macro="" textlink="">
      <xdr:nvSpPr>
        <xdr:cNvPr id="28" name="TextBox 27"/>
        <xdr:cNvSpPr txBox="1"/>
      </xdr:nvSpPr>
      <xdr:spPr>
        <a:xfrm rot="5400000">
          <a:off x="25318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13</xdr:row>
      <xdr:rowOff>103415</xdr:rowOff>
    </xdr:from>
    <xdr:ext cx="280205" cy="184731"/>
    <xdr:sp macro="" textlink="">
      <xdr:nvSpPr>
        <xdr:cNvPr id="29" name="TextBox 28"/>
        <xdr:cNvSpPr txBox="1"/>
      </xdr:nvSpPr>
      <xdr:spPr>
        <a:xfrm rot="5400000">
          <a:off x="253185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25</xdr:row>
      <xdr:rowOff>103415</xdr:rowOff>
    </xdr:from>
    <xdr:ext cx="280205" cy="184731"/>
    <xdr:sp macro="" textlink="">
      <xdr:nvSpPr>
        <xdr:cNvPr id="30" name="TextBox 29"/>
        <xdr:cNvSpPr txBox="1"/>
      </xdr:nvSpPr>
      <xdr:spPr>
        <a:xfrm rot="5400000">
          <a:off x="25318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25</xdr:row>
      <xdr:rowOff>103415</xdr:rowOff>
    </xdr:from>
    <xdr:ext cx="280205" cy="184731"/>
    <xdr:sp macro="" textlink="">
      <xdr:nvSpPr>
        <xdr:cNvPr id="31" name="TextBox 30"/>
        <xdr:cNvSpPr txBox="1"/>
      </xdr:nvSpPr>
      <xdr:spPr>
        <a:xfrm rot="5400000">
          <a:off x="25318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43</xdr:row>
      <xdr:rowOff>103415</xdr:rowOff>
    </xdr:from>
    <xdr:ext cx="280205" cy="184731"/>
    <xdr:sp macro="" textlink="">
      <xdr:nvSpPr>
        <xdr:cNvPr id="32" name="TextBox 31"/>
        <xdr:cNvSpPr txBox="1"/>
      </xdr:nvSpPr>
      <xdr:spPr>
        <a:xfrm rot="5400000">
          <a:off x="25318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80205" cy="184731"/>
    <xdr:sp macro="" textlink="">
      <xdr:nvSpPr>
        <xdr:cNvPr id="33" name="TextBox 32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80205" cy="184731"/>
    <xdr:sp macro="" textlink="">
      <xdr:nvSpPr>
        <xdr:cNvPr id="34" name="TextBox 33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103415</xdr:rowOff>
    </xdr:from>
    <xdr:ext cx="280205" cy="184731"/>
    <xdr:sp macro="" textlink="">
      <xdr:nvSpPr>
        <xdr:cNvPr id="35" name="TextBox 34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80205" cy="184731"/>
    <xdr:sp macro="" textlink="">
      <xdr:nvSpPr>
        <xdr:cNvPr id="36" name="TextBox 35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80205" cy="184731"/>
    <xdr:sp macro="" textlink="">
      <xdr:nvSpPr>
        <xdr:cNvPr id="37" name="TextBox 36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103415</xdr:rowOff>
    </xdr:from>
    <xdr:ext cx="280205" cy="184731"/>
    <xdr:sp macro="" textlink="">
      <xdr:nvSpPr>
        <xdr:cNvPr id="38" name="TextBox 37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103415</xdr:rowOff>
    </xdr:from>
    <xdr:ext cx="280205" cy="184731"/>
    <xdr:sp macro="" textlink="">
      <xdr:nvSpPr>
        <xdr:cNvPr id="39" name="TextBox 38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103415</xdr:rowOff>
    </xdr:from>
    <xdr:ext cx="280205" cy="184731"/>
    <xdr:sp macro="" textlink="">
      <xdr:nvSpPr>
        <xdr:cNvPr id="40" name="TextBox 39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10</xdr:row>
      <xdr:rowOff>103415</xdr:rowOff>
    </xdr:from>
    <xdr:ext cx="280205" cy="184731"/>
    <xdr:sp macro="" textlink="">
      <xdr:nvSpPr>
        <xdr:cNvPr id="41" name="TextBox 40"/>
        <xdr:cNvSpPr txBox="1"/>
      </xdr:nvSpPr>
      <xdr:spPr>
        <a:xfrm rot="5400000">
          <a:off x="253185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12</xdr:row>
      <xdr:rowOff>103415</xdr:rowOff>
    </xdr:from>
    <xdr:ext cx="280205" cy="184731"/>
    <xdr:sp macro="" textlink="">
      <xdr:nvSpPr>
        <xdr:cNvPr id="42" name="TextBox 41"/>
        <xdr:cNvSpPr txBox="1"/>
      </xdr:nvSpPr>
      <xdr:spPr>
        <a:xfrm rot="5400000">
          <a:off x="25318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12</xdr:row>
      <xdr:rowOff>103415</xdr:rowOff>
    </xdr:from>
    <xdr:ext cx="280205" cy="184731"/>
    <xdr:sp macro="" textlink="">
      <xdr:nvSpPr>
        <xdr:cNvPr id="43" name="TextBox 42"/>
        <xdr:cNvSpPr txBox="1"/>
      </xdr:nvSpPr>
      <xdr:spPr>
        <a:xfrm rot="5400000">
          <a:off x="25318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13</xdr:row>
      <xdr:rowOff>103415</xdr:rowOff>
    </xdr:from>
    <xdr:ext cx="280205" cy="184731"/>
    <xdr:sp macro="" textlink="">
      <xdr:nvSpPr>
        <xdr:cNvPr id="44" name="TextBox 43"/>
        <xdr:cNvSpPr txBox="1"/>
      </xdr:nvSpPr>
      <xdr:spPr>
        <a:xfrm rot="5400000">
          <a:off x="253185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25</xdr:row>
      <xdr:rowOff>103415</xdr:rowOff>
    </xdr:from>
    <xdr:ext cx="280205" cy="184731"/>
    <xdr:sp macro="" textlink="">
      <xdr:nvSpPr>
        <xdr:cNvPr id="45" name="TextBox 44"/>
        <xdr:cNvSpPr txBox="1"/>
      </xdr:nvSpPr>
      <xdr:spPr>
        <a:xfrm rot="5400000">
          <a:off x="25318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25</xdr:row>
      <xdr:rowOff>103415</xdr:rowOff>
    </xdr:from>
    <xdr:ext cx="280205" cy="184731"/>
    <xdr:sp macro="" textlink="">
      <xdr:nvSpPr>
        <xdr:cNvPr id="46" name="TextBox 45"/>
        <xdr:cNvSpPr txBox="1"/>
      </xdr:nvSpPr>
      <xdr:spPr>
        <a:xfrm rot="5400000">
          <a:off x="25318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43</xdr:row>
      <xdr:rowOff>103415</xdr:rowOff>
    </xdr:from>
    <xdr:ext cx="280205" cy="184731"/>
    <xdr:sp macro="" textlink="">
      <xdr:nvSpPr>
        <xdr:cNvPr id="47" name="TextBox 46"/>
        <xdr:cNvSpPr txBox="1"/>
      </xdr:nvSpPr>
      <xdr:spPr>
        <a:xfrm rot="5400000">
          <a:off x="25318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80205" cy="184731"/>
    <xdr:sp macro="" textlink="">
      <xdr:nvSpPr>
        <xdr:cNvPr id="48" name="TextBox 47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80205" cy="184731"/>
    <xdr:sp macro="" textlink="">
      <xdr:nvSpPr>
        <xdr:cNvPr id="49" name="TextBox 48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103415</xdr:rowOff>
    </xdr:from>
    <xdr:ext cx="280205" cy="184731"/>
    <xdr:sp macro="" textlink="">
      <xdr:nvSpPr>
        <xdr:cNvPr id="50" name="TextBox 49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80205" cy="184731"/>
    <xdr:sp macro="" textlink="">
      <xdr:nvSpPr>
        <xdr:cNvPr id="51" name="TextBox 50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80205" cy="184731"/>
    <xdr:sp macro="" textlink="">
      <xdr:nvSpPr>
        <xdr:cNvPr id="52" name="TextBox 51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59</xdr:row>
      <xdr:rowOff>103415</xdr:rowOff>
    </xdr:from>
    <xdr:ext cx="280205" cy="184731"/>
    <xdr:sp macro="" textlink="">
      <xdr:nvSpPr>
        <xdr:cNvPr id="53" name="TextBox 52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103415</xdr:rowOff>
    </xdr:from>
    <xdr:ext cx="280205" cy="184731"/>
    <xdr:sp macro="" textlink="">
      <xdr:nvSpPr>
        <xdr:cNvPr id="54" name="TextBox 53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103415</xdr:rowOff>
    </xdr:from>
    <xdr:ext cx="280205" cy="184731"/>
    <xdr:sp macro="" textlink="">
      <xdr:nvSpPr>
        <xdr:cNvPr id="55" name="TextBox 54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103415</xdr:rowOff>
    </xdr:from>
    <xdr:ext cx="280205" cy="184731"/>
    <xdr:sp macro="" textlink="">
      <xdr:nvSpPr>
        <xdr:cNvPr id="56" name="TextBox 55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103415</xdr:rowOff>
    </xdr:from>
    <xdr:ext cx="280205" cy="184731"/>
    <xdr:sp macro="" textlink="">
      <xdr:nvSpPr>
        <xdr:cNvPr id="57" name="TextBox 56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10</xdr:row>
      <xdr:rowOff>103415</xdr:rowOff>
    </xdr:from>
    <xdr:ext cx="280205" cy="184731"/>
    <xdr:sp macro="" textlink="">
      <xdr:nvSpPr>
        <xdr:cNvPr id="58" name="TextBox 57"/>
        <xdr:cNvSpPr txBox="1"/>
      </xdr:nvSpPr>
      <xdr:spPr>
        <a:xfrm rot="5400000">
          <a:off x="522933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59" name="TextBox 58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60" name="TextBox 59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61" name="TextBox 60"/>
        <xdr:cNvSpPr txBox="1"/>
      </xdr:nvSpPr>
      <xdr:spPr>
        <a:xfrm rot="5400000">
          <a:off x="5229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62" name="TextBox 61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63" name="TextBox 62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43</xdr:row>
      <xdr:rowOff>103415</xdr:rowOff>
    </xdr:from>
    <xdr:ext cx="280205" cy="184731"/>
    <xdr:sp macro="" textlink="">
      <xdr:nvSpPr>
        <xdr:cNvPr id="64" name="TextBox 63"/>
        <xdr:cNvSpPr txBox="1"/>
      </xdr:nvSpPr>
      <xdr:spPr>
        <a:xfrm rot="5400000">
          <a:off x="5229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80205" cy="184731"/>
    <xdr:sp macro="" textlink="">
      <xdr:nvSpPr>
        <xdr:cNvPr id="65" name="TextBox 64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80205" cy="184731"/>
    <xdr:sp macro="" textlink="">
      <xdr:nvSpPr>
        <xdr:cNvPr id="66" name="TextBox 65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103415</xdr:rowOff>
    </xdr:from>
    <xdr:ext cx="280205" cy="184731"/>
    <xdr:sp macro="" textlink="">
      <xdr:nvSpPr>
        <xdr:cNvPr id="67" name="TextBox 66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80205" cy="184731"/>
    <xdr:sp macro="" textlink="">
      <xdr:nvSpPr>
        <xdr:cNvPr id="68" name="TextBox 67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80205" cy="184731"/>
    <xdr:sp macro="" textlink="">
      <xdr:nvSpPr>
        <xdr:cNvPr id="69" name="TextBox 68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103415</xdr:rowOff>
    </xdr:from>
    <xdr:ext cx="280205" cy="184731"/>
    <xdr:sp macro="" textlink="">
      <xdr:nvSpPr>
        <xdr:cNvPr id="70" name="TextBox 69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103415</xdr:rowOff>
    </xdr:from>
    <xdr:ext cx="280205" cy="184731"/>
    <xdr:sp macro="" textlink="">
      <xdr:nvSpPr>
        <xdr:cNvPr id="71" name="TextBox 70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103415</xdr:rowOff>
    </xdr:from>
    <xdr:ext cx="280205" cy="184731"/>
    <xdr:sp macro="" textlink="">
      <xdr:nvSpPr>
        <xdr:cNvPr id="72" name="TextBox 71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10</xdr:row>
      <xdr:rowOff>103415</xdr:rowOff>
    </xdr:from>
    <xdr:ext cx="280205" cy="184731"/>
    <xdr:sp macro="" textlink="">
      <xdr:nvSpPr>
        <xdr:cNvPr id="73" name="TextBox 72"/>
        <xdr:cNvSpPr txBox="1"/>
      </xdr:nvSpPr>
      <xdr:spPr>
        <a:xfrm rot="5400000">
          <a:off x="522933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74" name="TextBox 73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75" name="TextBox 74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76" name="TextBox 75"/>
        <xdr:cNvSpPr txBox="1"/>
      </xdr:nvSpPr>
      <xdr:spPr>
        <a:xfrm rot="5400000">
          <a:off x="5229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77" name="TextBox 76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78" name="TextBox 77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43</xdr:row>
      <xdr:rowOff>103415</xdr:rowOff>
    </xdr:from>
    <xdr:ext cx="280205" cy="184731"/>
    <xdr:sp macro="" textlink="">
      <xdr:nvSpPr>
        <xdr:cNvPr id="79" name="TextBox 78"/>
        <xdr:cNvSpPr txBox="1"/>
      </xdr:nvSpPr>
      <xdr:spPr>
        <a:xfrm rot="5400000">
          <a:off x="5229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80205" cy="184731"/>
    <xdr:sp macro="" textlink="">
      <xdr:nvSpPr>
        <xdr:cNvPr id="80" name="TextBox 79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80205" cy="184731"/>
    <xdr:sp macro="" textlink="">
      <xdr:nvSpPr>
        <xdr:cNvPr id="81" name="TextBox 80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103415</xdr:rowOff>
    </xdr:from>
    <xdr:ext cx="280205" cy="184731"/>
    <xdr:sp macro="" textlink="">
      <xdr:nvSpPr>
        <xdr:cNvPr id="82" name="TextBox 81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80205" cy="184731"/>
    <xdr:sp macro="" textlink="">
      <xdr:nvSpPr>
        <xdr:cNvPr id="83" name="TextBox 82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80205" cy="184731"/>
    <xdr:sp macro="" textlink="">
      <xdr:nvSpPr>
        <xdr:cNvPr id="84" name="TextBox 83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59</xdr:row>
      <xdr:rowOff>103415</xdr:rowOff>
    </xdr:from>
    <xdr:ext cx="280205" cy="184731"/>
    <xdr:sp macro="" textlink="">
      <xdr:nvSpPr>
        <xdr:cNvPr id="85" name="TextBox 84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103415</xdr:rowOff>
    </xdr:from>
    <xdr:ext cx="280205" cy="184731"/>
    <xdr:sp macro="" textlink="">
      <xdr:nvSpPr>
        <xdr:cNvPr id="86" name="TextBox 85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103415</xdr:rowOff>
    </xdr:from>
    <xdr:ext cx="280205" cy="184731"/>
    <xdr:sp macro="" textlink="">
      <xdr:nvSpPr>
        <xdr:cNvPr id="87" name="TextBox 86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103415</xdr:rowOff>
    </xdr:from>
    <xdr:ext cx="280205" cy="184731"/>
    <xdr:sp macro="" textlink="">
      <xdr:nvSpPr>
        <xdr:cNvPr id="88" name="TextBox 87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103415</xdr:rowOff>
    </xdr:from>
    <xdr:ext cx="280205" cy="184731"/>
    <xdr:sp macro="" textlink="">
      <xdr:nvSpPr>
        <xdr:cNvPr id="89" name="TextBox 88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10</xdr:row>
      <xdr:rowOff>103415</xdr:rowOff>
    </xdr:from>
    <xdr:ext cx="280205" cy="184731"/>
    <xdr:sp macro="" textlink="">
      <xdr:nvSpPr>
        <xdr:cNvPr id="90" name="TextBox 89"/>
        <xdr:cNvSpPr txBox="1"/>
      </xdr:nvSpPr>
      <xdr:spPr>
        <a:xfrm rot="5400000">
          <a:off x="34310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91" name="TextBox 90"/>
        <xdr:cNvSpPr txBox="1"/>
      </xdr:nvSpPr>
      <xdr:spPr>
        <a:xfrm rot="5400000">
          <a:off x="3431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92" name="TextBox 91"/>
        <xdr:cNvSpPr txBox="1"/>
      </xdr:nvSpPr>
      <xdr:spPr>
        <a:xfrm rot="5400000">
          <a:off x="3431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13</xdr:row>
      <xdr:rowOff>103415</xdr:rowOff>
    </xdr:from>
    <xdr:ext cx="280205" cy="184731"/>
    <xdr:sp macro="" textlink="">
      <xdr:nvSpPr>
        <xdr:cNvPr id="93" name="TextBox 92"/>
        <xdr:cNvSpPr txBox="1"/>
      </xdr:nvSpPr>
      <xdr:spPr>
        <a:xfrm rot="5400000">
          <a:off x="34310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94" name="TextBox 93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95" name="TextBox 94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43</xdr:row>
      <xdr:rowOff>103415</xdr:rowOff>
    </xdr:from>
    <xdr:ext cx="280205" cy="184731"/>
    <xdr:sp macro="" textlink="">
      <xdr:nvSpPr>
        <xdr:cNvPr id="96" name="TextBox 95"/>
        <xdr:cNvSpPr txBox="1"/>
      </xdr:nvSpPr>
      <xdr:spPr>
        <a:xfrm rot="5400000">
          <a:off x="343101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280205" cy="184731"/>
    <xdr:sp macro="" textlink="">
      <xdr:nvSpPr>
        <xdr:cNvPr id="97" name="TextBox 96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280205" cy="184731"/>
    <xdr:sp macro="" textlink="">
      <xdr:nvSpPr>
        <xdr:cNvPr id="98" name="TextBox 97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103415</xdr:rowOff>
    </xdr:from>
    <xdr:ext cx="280205" cy="184731"/>
    <xdr:sp macro="" textlink="">
      <xdr:nvSpPr>
        <xdr:cNvPr id="99" name="TextBox 98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280205" cy="184731"/>
    <xdr:sp macro="" textlink="">
      <xdr:nvSpPr>
        <xdr:cNvPr id="100" name="TextBox 99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280205" cy="184731"/>
    <xdr:sp macro="" textlink="">
      <xdr:nvSpPr>
        <xdr:cNvPr id="101" name="TextBox 100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103415</xdr:rowOff>
    </xdr:from>
    <xdr:ext cx="280205" cy="184731"/>
    <xdr:sp macro="" textlink="">
      <xdr:nvSpPr>
        <xdr:cNvPr id="102" name="TextBox 101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103415</xdr:rowOff>
    </xdr:from>
    <xdr:ext cx="280205" cy="184731"/>
    <xdr:sp macro="" textlink="">
      <xdr:nvSpPr>
        <xdr:cNvPr id="103" name="TextBox 102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103415</xdr:rowOff>
    </xdr:from>
    <xdr:ext cx="280205" cy="184731"/>
    <xdr:sp macro="" textlink="">
      <xdr:nvSpPr>
        <xdr:cNvPr id="104" name="TextBox 103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10</xdr:row>
      <xdr:rowOff>103415</xdr:rowOff>
    </xdr:from>
    <xdr:ext cx="280205" cy="184731"/>
    <xdr:sp macro="" textlink="">
      <xdr:nvSpPr>
        <xdr:cNvPr id="105" name="TextBox 104"/>
        <xdr:cNvSpPr txBox="1"/>
      </xdr:nvSpPr>
      <xdr:spPr>
        <a:xfrm rot="5400000">
          <a:off x="34310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106" name="TextBox 105"/>
        <xdr:cNvSpPr txBox="1"/>
      </xdr:nvSpPr>
      <xdr:spPr>
        <a:xfrm rot="5400000">
          <a:off x="3431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107" name="TextBox 106"/>
        <xdr:cNvSpPr txBox="1"/>
      </xdr:nvSpPr>
      <xdr:spPr>
        <a:xfrm rot="5400000">
          <a:off x="3431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13</xdr:row>
      <xdr:rowOff>103415</xdr:rowOff>
    </xdr:from>
    <xdr:ext cx="280205" cy="184731"/>
    <xdr:sp macro="" textlink="">
      <xdr:nvSpPr>
        <xdr:cNvPr id="108" name="TextBox 107"/>
        <xdr:cNvSpPr txBox="1"/>
      </xdr:nvSpPr>
      <xdr:spPr>
        <a:xfrm rot="5400000">
          <a:off x="34310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09" name="TextBox 108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10" name="TextBox 109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43</xdr:row>
      <xdr:rowOff>103415</xdr:rowOff>
    </xdr:from>
    <xdr:ext cx="280205" cy="184731"/>
    <xdr:sp macro="" textlink="">
      <xdr:nvSpPr>
        <xdr:cNvPr id="111" name="TextBox 110"/>
        <xdr:cNvSpPr txBox="1"/>
      </xdr:nvSpPr>
      <xdr:spPr>
        <a:xfrm rot="5400000">
          <a:off x="343101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280205" cy="184731"/>
    <xdr:sp macro="" textlink="">
      <xdr:nvSpPr>
        <xdr:cNvPr id="112" name="TextBox 111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280205" cy="184731"/>
    <xdr:sp macro="" textlink="">
      <xdr:nvSpPr>
        <xdr:cNvPr id="113" name="TextBox 112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103415</xdr:rowOff>
    </xdr:from>
    <xdr:ext cx="280205" cy="184731"/>
    <xdr:sp macro="" textlink="">
      <xdr:nvSpPr>
        <xdr:cNvPr id="114" name="TextBox 113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280205" cy="184731"/>
    <xdr:sp macro="" textlink="">
      <xdr:nvSpPr>
        <xdr:cNvPr id="115" name="TextBox 114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280205" cy="184731"/>
    <xdr:sp macro="" textlink="">
      <xdr:nvSpPr>
        <xdr:cNvPr id="116" name="TextBox 115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59</xdr:row>
      <xdr:rowOff>103415</xdr:rowOff>
    </xdr:from>
    <xdr:ext cx="280205" cy="184731"/>
    <xdr:sp macro="" textlink="">
      <xdr:nvSpPr>
        <xdr:cNvPr id="117" name="TextBox 116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18" name="TextBox 117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19" name="TextBox 118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120" name="TextBox 119"/>
        <xdr:cNvSpPr txBox="1"/>
      </xdr:nvSpPr>
      <xdr:spPr>
        <a:xfrm rot="5400000">
          <a:off x="5229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121" name="TextBox 120"/>
        <xdr:cNvSpPr txBox="1"/>
      </xdr:nvSpPr>
      <xdr:spPr>
        <a:xfrm rot="5400000">
          <a:off x="5229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22" name="TextBox 121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23" name="TextBox 122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14</xdr:row>
      <xdr:rowOff>103415</xdr:rowOff>
    </xdr:from>
    <xdr:ext cx="280205" cy="184731"/>
    <xdr:sp macro="" textlink="">
      <xdr:nvSpPr>
        <xdr:cNvPr id="124" name="TextBox 123"/>
        <xdr:cNvSpPr txBox="1"/>
      </xdr:nvSpPr>
      <xdr:spPr>
        <a:xfrm rot="5400000">
          <a:off x="5229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14</xdr:row>
      <xdr:rowOff>103415</xdr:rowOff>
    </xdr:from>
    <xdr:ext cx="280205" cy="184731"/>
    <xdr:sp macro="" textlink="">
      <xdr:nvSpPr>
        <xdr:cNvPr id="125" name="TextBox 124"/>
        <xdr:cNvSpPr txBox="1"/>
      </xdr:nvSpPr>
      <xdr:spPr>
        <a:xfrm rot="5400000">
          <a:off x="5229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15</xdr:row>
      <xdr:rowOff>103415</xdr:rowOff>
    </xdr:from>
    <xdr:ext cx="280205" cy="184731"/>
    <xdr:sp macro="" textlink="">
      <xdr:nvSpPr>
        <xdr:cNvPr id="126" name="TextBox 125"/>
        <xdr:cNvSpPr txBox="1"/>
      </xdr:nvSpPr>
      <xdr:spPr>
        <a:xfrm rot="5400000">
          <a:off x="5229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15</xdr:row>
      <xdr:rowOff>103415</xdr:rowOff>
    </xdr:from>
    <xdr:ext cx="280205" cy="184731"/>
    <xdr:sp macro="" textlink="">
      <xdr:nvSpPr>
        <xdr:cNvPr id="127" name="TextBox 126"/>
        <xdr:cNvSpPr txBox="1"/>
      </xdr:nvSpPr>
      <xdr:spPr>
        <a:xfrm rot="5400000">
          <a:off x="5229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16</xdr:row>
      <xdr:rowOff>103415</xdr:rowOff>
    </xdr:from>
    <xdr:ext cx="280205" cy="184731"/>
    <xdr:sp macro="" textlink="">
      <xdr:nvSpPr>
        <xdr:cNvPr id="128" name="TextBox 127"/>
        <xdr:cNvSpPr txBox="1"/>
      </xdr:nvSpPr>
      <xdr:spPr>
        <a:xfrm rot="5400000">
          <a:off x="5229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16</xdr:row>
      <xdr:rowOff>103415</xdr:rowOff>
    </xdr:from>
    <xdr:ext cx="280205" cy="184731"/>
    <xdr:sp macro="" textlink="">
      <xdr:nvSpPr>
        <xdr:cNvPr id="129" name="TextBox 128"/>
        <xdr:cNvSpPr txBox="1"/>
      </xdr:nvSpPr>
      <xdr:spPr>
        <a:xfrm rot="5400000">
          <a:off x="5229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30" name="TextBox 129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31" name="TextBox 130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132" name="TextBox 131"/>
        <xdr:cNvSpPr txBox="1"/>
      </xdr:nvSpPr>
      <xdr:spPr>
        <a:xfrm rot="5400000">
          <a:off x="5229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133" name="TextBox 132"/>
        <xdr:cNvSpPr txBox="1"/>
      </xdr:nvSpPr>
      <xdr:spPr>
        <a:xfrm rot="5400000">
          <a:off x="5229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34" name="TextBox 133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35" name="TextBox 134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14</xdr:row>
      <xdr:rowOff>103415</xdr:rowOff>
    </xdr:from>
    <xdr:ext cx="280205" cy="184731"/>
    <xdr:sp macro="" textlink="">
      <xdr:nvSpPr>
        <xdr:cNvPr id="136" name="TextBox 135"/>
        <xdr:cNvSpPr txBox="1"/>
      </xdr:nvSpPr>
      <xdr:spPr>
        <a:xfrm rot="5400000">
          <a:off x="5229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14</xdr:row>
      <xdr:rowOff>103415</xdr:rowOff>
    </xdr:from>
    <xdr:ext cx="280205" cy="184731"/>
    <xdr:sp macro="" textlink="">
      <xdr:nvSpPr>
        <xdr:cNvPr id="137" name="TextBox 136"/>
        <xdr:cNvSpPr txBox="1"/>
      </xdr:nvSpPr>
      <xdr:spPr>
        <a:xfrm rot="5400000">
          <a:off x="5229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15</xdr:row>
      <xdr:rowOff>103415</xdr:rowOff>
    </xdr:from>
    <xdr:ext cx="280205" cy="184731"/>
    <xdr:sp macro="" textlink="">
      <xdr:nvSpPr>
        <xdr:cNvPr id="138" name="TextBox 137"/>
        <xdr:cNvSpPr txBox="1"/>
      </xdr:nvSpPr>
      <xdr:spPr>
        <a:xfrm rot="5400000">
          <a:off x="5229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15</xdr:row>
      <xdr:rowOff>103415</xdr:rowOff>
    </xdr:from>
    <xdr:ext cx="280205" cy="184731"/>
    <xdr:sp macro="" textlink="">
      <xdr:nvSpPr>
        <xdr:cNvPr id="139" name="TextBox 138"/>
        <xdr:cNvSpPr txBox="1"/>
      </xdr:nvSpPr>
      <xdr:spPr>
        <a:xfrm rot="5400000">
          <a:off x="5229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16</xdr:row>
      <xdr:rowOff>103415</xdr:rowOff>
    </xdr:from>
    <xdr:ext cx="280205" cy="184731"/>
    <xdr:sp macro="" textlink="">
      <xdr:nvSpPr>
        <xdr:cNvPr id="140" name="TextBox 139"/>
        <xdr:cNvSpPr txBox="1"/>
      </xdr:nvSpPr>
      <xdr:spPr>
        <a:xfrm rot="5400000">
          <a:off x="5229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16</xdr:row>
      <xdr:rowOff>103415</xdr:rowOff>
    </xdr:from>
    <xdr:ext cx="280205" cy="184731"/>
    <xdr:sp macro="" textlink="">
      <xdr:nvSpPr>
        <xdr:cNvPr id="141" name="TextBox 140"/>
        <xdr:cNvSpPr txBox="1"/>
      </xdr:nvSpPr>
      <xdr:spPr>
        <a:xfrm rot="5400000">
          <a:off x="5229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59</xdr:row>
      <xdr:rowOff>103415</xdr:rowOff>
    </xdr:from>
    <xdr:ext cx="280205" cy="184731"/>
    <xdr:sp macro="" textlink="">
      <xdr:nvSpPr>
        <xdr:cNvPr id="142" name="TextBox 141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59</xdr:row>
      <xdr:rowOff>103415</xdr:rowOff>
    </xdr:from>
    <xdr:ext cx="280205" cy="184731"/>
    <xdr:sp macro="" textlink="">
      <xdr:nvSpPr>
        <xdr:cNvPr id="143" name="TextBox 142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59</xdr:row>
      <xdr:rowOff>103415</xdr:rowOff>
    </xdr:from>
    <xdr:ext cx="280205" cy="184731"/>
    <xdr:sp macro="" textlink="">
      <xdr:nvSpPr>
        <xdr:cNvPr id="144" name="TextBox 143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59</xdr:row>
      <xdr:rowOff>103415</xdr:rowOff>
    </xdr:from>
    <xdr:ext cx="280205" cy="184731"/>
    <xdr:sp macro="" textlink="">
      <xdr:nvSpPr>
        <xdr:cNvPr id="145" name="TextBox 144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59</xdr:row>
      <xdr:rowOff>103415</xdr:rowOff>
    </xdr:from>
    <xdr:ext cx="280205" cy="184731"/>
    <xdr:sp macro="" textlink="">
      <xdr:nvSpPr>
        <xdr:cNvPr id="146" name="TextBox 145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59</xdr:row>
      <xdr:rowOff>103415</xdr:rowOff>
    </xdr:from>
    <xdr:ext cx="280205" cy="184731"/>
    <xdr:sp macro="" textlink="">
      <xdr:nvSpPr>
        <xdr:cNvPr id="147" name="TextBox 146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59</xdr:row>
      <xdr:rowOff>103415</xdr:rowOff>
    </xdr:from>
    <xdr:ext cx="280205" cy="184731"/>
    <xdr:sp macro="" textlink="">
      <xdr:nvSpPr>
        <xdr:cNvPr id="148" name="TextBox 147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59</xdr:row>
      <xdr:rowOff>103415</xdr:rowOff>
    </xdr:from>
    <xdr:ext cx="280205" cy="184731"/>
    <xdr:sp macro="" textlink="">
      <xdr:nvSpPr>
        <xdr:cNvPr id="149" name="TextBox 148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59</xdr:row>
      <xdr:rowOff>103415</xdr:rowOff>
    </xdr:from>
    <xdr:ext cx="280205" cy="184731"/>
    <xdr:sp macro="" textlink="">
      <xdr:nvSpPr>
        <xdr:cNvPr id="150" name="TextBox 149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59</xdr:row>
      <xdr:rowOff>103415</xdr:rowOff>
    </xdr:from>
    <xdr:ext cx="280205" cy="184731"/>
    <xdr:sp macro="" textlink="">
      <xdr:nvSpPr>
        <xdr:cNvPr id="151" name="TextBox 150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52" name="TextBox 151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53" name="TextBox 152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54" name="TextBox 153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55" name="TextBox 154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25</xdr:row>
      <xdr:rowOff>103415</xdr:rowOff>
    </xdr:from>
    <xdr:ext cx="280205" cy="184731"/>
    <xdr:sp macro="" textlink="">
      <xdr:nvSpPr>
        <xdr:cNvPr id="156" name="TextBox 155"/>
        <xdr:cNvSpPr txBox="1"/>
      </xdr:nvSpPr>
      <xdr:spPr>
        <a:xfrm rot="5400000">
          <a:off x="4330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25</xdr:row>
      <xdr:rowOff>103415</xdr:rowOff>
    </xdr:from>
    <xdr:ext cx="280205" cy="184731"/>
    <xdr:sp macro="" textlink="">
      <xdr:nvSpPr>
        <xdr:cNvPr id="157" name="TextBox 156"/>
        <xdr:cNvSpPr txBox="1"/>
      </xdr:nvSpPr>
      <xdr:spPr>
        <a:xfrm rot="5400000">
          <a:off x="4330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25</xdr:row>
      <xdr:rowOff>103415</xdr:rowOff>
    </xdr:from>
    <xdr:ext cx="280205" cy="184731"/>
    <xdr:sp macro="" textlink="">
      <xdr:nvSpPr>
        <xdr:cNvPr id="158" name="TextBox 157"/>
        <xdr:cNvSpPr txBox="1"/>
      </xdr:nvSpPr>
      <xdr:spPr>
        <a:xfrm rot="5400000">
          <a:off x="4330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25</xdr:row>
      <xdr:rowOff>103415</xdr:rowOff>
    </xdr:from>
    <xdr:ext cx="280205" cy="184731"/>
    <xdr:sp macro="" textlink="">
      <xdr:nvSpPr>
        <xdr:cNvPr id="159" name="TextBox 158"/>
        <xdr:cNvSpPr txBox="1"/>
      </xdr:nvSpPr>
      <xdr:spPr>
        <a:xfrm rot="5400000">
          <a:off x="4330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160" name="TextBox 159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161" name="TextBox 160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162" name="TextBox 161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163" name="TextBox 162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4" name="TextBox 163"/>
        <xdr:cNvSpPr txBox="1"/>
      </xdr:nvSpPr>
      <xdr:spPr>
        <a:xfrm rot="5400000">
          <a:off x="72257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5" name="TextBox 164"/>
        <xdr:cNvSpPr txBox="1"/>
      </xdr:nvSpPr>
      <xdr:spPr>
        <a:xfrm rot="5400000">
          <a:off x="72257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6" name="TextBox 165"/>
        <xdr:cNvSpPr txBox="1"/>
      </xdr:nvSpPr>
      <xdr:spPr>
        <a:xfrm rot="5400000">
          <a:off x="72257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7" name="TextBox 166"/>
        <xdr:cNvSpPr txBox="1"/>
      </xdr:nvSpPr>
      <xdr:spPr>
        <a:xfrm rot="5400000">
          <a:off x="72257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8" name="TextBox 167"/>
        <xdr:cNvSpPr txBox="1"/>
      </xdr:nvSpPr>
      <xdr:spPr>
        <a:xfrm rot="5400000">
          <a:off x="72257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9" name="TextBox 168"/>
        <xdr:cNvSpPr txBox="1"/>
      </xdr:nvSpPr>
      <xdr:spPr>
        <a:xfrm rot="5400000">
          <a:off x="72257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70" name="TextBox 169"/>
        <xdr:cNvSpPr txBox="1"/>
      </xdr:nvSpPr>
      <xdr:spPr>
        <a:xfrm rot="5400000">
          <a:off x="72257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71" name="TextBox 170"/>
        <xdr:cNvSpPr txBox="1"/>
      </xdr:nvSpPr>
      <xdr:spPr>
        <a:xfrm rot="5400000">
          <a:off x="72257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2" name="TextBox 171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3" name="TextBox 172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4" name="TextBox 173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5" name="TextBox 174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6" name="TextBox 175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7" name="TextBox 176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8" name="TextBox 177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9" name="TextBox 178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0" name="TextBox 179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1" name="TextBox 180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2" name="TextBox 181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3" name="TextBox 182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4" name="TextBox 183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5" name="TextBox 184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6" name="TextBox 185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7" name="TextBox 186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88" name="TextBox 187"/>
        <xdr:cNvSpPr txBox="1"/>
      </xdr:nvSpPr>
      <xdr:spPr>
        <a:xfrm rot="5400000">
          <a:off x="110052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89" name="TextBox 188"/>
        <xdr:cNvSpPr txBox="1"/>
      </xdr:nvSpPr>
      <xdr:spPr>
        <a:xfrm rot="5400000">
          <a:off x="110052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0" name="TextBox 189"/>
        <xdr:cNvSpPr txBox="1"/>
      </xdr:nvSpPr>
      <xdr:spPr>
        <a:xfrm rot="5400000">
          <a:off x="110052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1" name="TextBox 190"/>
        <xdr:cNvSpPr txBox="1"/>
      </xdr:nvSpPr>
      <xdr:spPr>
        <a:xfrm rot="5400000">
          <a:off x="110052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2" name="TextBox 191"/>
        <xdr:cNvSpPr txBox="1"/>
      </xdr:nvSpPr>
      <xdr:spPr>
        <a:xfrm rot="5400000">
          <a:off x="110052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3" name="TextBox 192"/>
        <xdr:cNvSpPr txBox="1"/>
      </xdr:nvSpPr>
      <xdr:spPr>
        <a:xfrm rot="5400000">
          <a:off x="110052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4" name="TextBox 193"/>
        <xdr:cNvSpPr txBox="1"/>
      </xdr:nvSpPr>
      <xdr:spPr>
        <a:xfrm rot="5400000">
          <a:off x="110052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5" name="TextBox 194"/>
        <xdr:cNvSpPr txBox="1"/>
      </xdr:nvSpPr>
      <xdr:spPr>
        <a:xfrm rot="5400000">
          <a:off x="110052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103415</xdr:rowOff>
    </xdr:from>
    <xdr:ext cx="280205" cy="184731"/>
    <xdr:sp macro="" textlink="">
      <xdr:nvSpPr>
        <xdr:cNvPr id="196" name="TextBox 195"/>
        <xdr:cNvSpPr txBox="1"/>
      </xdr:nvSpPr>
      <xdr:spPr>
        <a:xfrm rot="5400000">
          <a:off x="5336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103415</xdr:rowOff>
    </xdr:from>
    <xdr:ext cx="280205" cy="184731"/>
    <xdr:sp macro="" textlink="">
      <xdr:nvSpPr>
        <xdr:cNvPr id="197" name="TextBox 196"/>
        <xdr:cNvSpPr txBox="1"/>
      </xdr:nvSpPr>
      <xdr:spPr>
        <a:xfrm rot="5400000">
          <a:off x="5336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103415</xdr:rowOff>
    </xdr:from>
    <xdr:ext cx="280205" cy="184731"/>
    <xdr:sp macro="" textlink="">
      <xdr:nvSpPr>
        <xdr:cNvPr id="198" name="TextBox 197"/>
        <xdr:cNvSpPr txBox="1"/>
      </xdr:nvSpPr>
      <xdr:spPr>
        <a:xfrm rot="5400000">
          <a:off x="5336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103415</xdr:rowOff>
    </xdr:from>
    <xdr:ext cx="280205" cy="184731"/>
    <xdr:sp macro="" textlink="">
      <xdr:nvSpPr>
        <xdr:cNvPr id="199" name="TextBox 198"/>
        <xdr:cNvSpPr txBox="1"/>
      </xdr:nvSpPr>
      <xdr:spPr>
        <a:xfrm rot="5400000">
          <a:off x="5336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10</xdr:row>
      <xdr:rowOff>103415</xdr:rowOff>
    </xdr:from>
    <xdr:ext cx="280205" cy="184731"/>
    <xdr:sp macro="" textlink="">
      <xdr:nvSpPr>
        <xdr:cNvPr id="200" name="TextBox 199"/>
        <xdr:cNvSpPr txBox="1"/>
      </xdr:nvSpPr>
      <xdr:spPr>
        <a:xfrm rot="5400000">
          <a:off x="53360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01" name="TextBox 200"/>
        <xdr:cNvSpPr txBox="1"/>
      </xdr:nvSpPr>
      <xdr:spPr>
        <a:xfrm rot="5400000">
          <a:off x="5336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02" name="TextBox 201"/>
        <xdr:cNvSpPr txBox="1"/>
      </xdr:nvSpPr>
      <xdr:spPr>
        <a:xfrm rot="5400000">
          <a:off x="5336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03" name="TextBox 202"/>
        <xdr:cNvSpPr txBox="1"/>
      </xdr:nvSpPr>
      <xdr:spPr>
        <a:xfrm rot="5400000">
          <a:off x="53360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04" name="TextBox 203"/>
        <xdr:cNvSpPr txBox="1"/>
      </xdr:nvSpPr>
      <xdr:spPr>
        <a:xfrm rot="5400000">
          <a:off x="5336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05" name="TextBox 204"/>
        <xdr:cNvSpPr txBox="1"/>
      </xdr:nvSpPr>
      <xdr:spPr>
        <a:xfrm rot="5400000">
          <a:off x="5336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43</xdr:row>
      <xdr:rowOff>103415</xdr:rowOff>
    </xdr:from>
    <xdr:ext cx="280205" cy="184731"/>
    <xdr:sp macro="" textlink="">
      <xdr:nvSpPr>
        <xdr:cNvPr id="206" name="TextBox 205"/>
        <xdr:cNvSpPr txBox="1"/>
      </xdr:nvSpPr>
      <xdr:spPr>
        <a:xfrm rot="5400000">
          <a:off x="533601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280205" cy="184731"/>
    <xdr:sp macro="" textlink="">
      <xdr:nvSpPr>
        <xdr:cNvPr id="207" name="TextBox 206"/>
        <xdr:cNvSpPr txBox="1"/>
      </xdr:nvSpPr>
      <xdr:spPr>
        <a:xfrm rot="5400000">
          <a:off x="5336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280205" cy="184731"/>
    <xdr:sp macro="" textlink="">
      <xdr:nvSpPr>
        <xdr:cNvPr id="208" name="TextBox 207"/>
        <xdr:cNvSpPr txBox="1"/>
      </xdr:nvSpPr>
      <xdr:spPr>
        <a:xfrm rot="5400000">
          <a:off x="5336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103415</xdr:rowOff>
    </xdr:from>
    <xdr:ext cx="280205" cy="184731"/>
    <xdr:sp macro="" textlink="">
      <xdr:nvSpPr>
        <xdr:cNvPr id="209" name="TextBox 208"/>
        <xdr:cNvSpPr txBox="1"/>
      </xdr:nvSpPr>
      <xdr:spPr>
        <a:xfrm rot="5400000">
          <a:off x="5336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280205" cy="184731"/>
    <xdr:sp macro="" textlink="">
      <xdr:nvSpPr>
        <xdr:cNvPr id="210" name="TextBox 209"/>
        <xdr:cNvSpPr txBox="1"/>
      </xdr:nvSpPr>
      <xdr:spPr>
        <a:xfrm rot="5400000">
          <a:off x="5336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280205" cy="184731"/>
    <xdr:sp macro="" textlink="">
      <xdr:nvSpPr>
        <xdr:cNvPr id="211" name="TextBox 210"/>
        <xdr:cNvSpPr txBox="1"/>
      </xdr:nvSpPr>
      <xdr:spPr>
        <a:xfrm rot="5400000">
          <a:off x="5336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103415</xdr:rowOff>
    </xdr:from>
    <xdr:ext cx="280205" cy="184731"/>
    <xdr:sp macro="" textlink="">
      <xdr:nvSpPr>
        <xdr:cNvPr id="212" name="TextBox 211"/>
        <xdr:cNvSpPr txBox="1"/>
      </xdr:nvSpPr>
      <xdr:spPr>
        <a:xfrm rot="5400000">
          <a:off x="5336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103415</xdr:rowOff>
    </xdr:from>
    <xdr:ext cx="280205" cy="184731"/>
    <xdr:sp macro="" textlink="">
      <xdr:nvSpPr>
        <xdr:cNvPr id="213" name="TextBox 212"/>
        <xdr:cNvSpPr txBox="1"/>
      </xdr:nvSpPr>
      <xdr:spPr>
        <a:xfrm rot="5400000">
          <a:off x="5336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103415</xdr:rowOff>
    </xdr:from>
    <xdr:ext cx="280205" cy="184731"/>
    <xdr:sp macro="" textlink="">
      <xdr:nvSpPr>
        <xdr:cNvPr id="214" name="TextBox 213"/>
        <xdr:cNvSpPr txBox="1"/>
      </xdr:nvSpPr>
      <xdr:spPr>
        <a:xfrm rot="5400000">
          <a:off x="5336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10</xdr:row>
      <xdr:rowOff>103415</xdr:rowOff>
    </xdr:from>
    <xdr:ext cx="280205" cy="184731"/>
    <xdr:sp macro="" textlink="">
      <xdr:nvSpPr>
        <xdr:cNvPr id="215" name="TextBox 214"/>
        <xdr:cNvSpPr txBox="1"/>
      </xdr:nvSpPr>
      <xdr:spPr>
        <a:xfrm rot="5400000">
          <a:off x="53360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16" name="TextBox 215"/>
        <xdr:cNvSpPr txBox="1"/>
      </xdr:nvSpPr>
      <xdr:spPr>
        <a:xfrm rot="5400000">
          <a:off x="5336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17" name="TextBox 216"/>
        <xdr:cNvSpPr txBox="1"/>
      </xdr:nvSpPr>
      <xdr:spPr>
        <a:xfrm rot="5400000">
          <a:off x="5336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18" name="TextBox 217"/>
        <xdr:cNvSpPr txBox="1"/>
      </xdr:nvSpPr>
      <xdr:spPr>
        <a:xfrm rot="5400000">
          <a:off x="53360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19" name="TextBox 218"/>
        <xdr:cNvSpPr txBox="1"/>
      </xdr:nvSpPr>
      <xdr:spPr>
        <a:xfrm rot="5400000">
          <a:off x="5336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20" name="TextBox 219"/>
        <xdr:cNvSpPr txBox="1"/>
      </xdr:nvSpPr>
      <xdr:spPr>
        <a:xfrm rot="5400000">
          <a:off x="5336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43</xdr:row>
      <xdr:rowOff>103415</xdr:rowOff>
    </xdr:from>
    <xdr:ext cx="280205" cy="184731"/>
    <xdr:sp macro="" textlink="">
      <xdr:nvSpPr>
        <xdr:cNvPr id="221" name="TextBox 220"/>
        <xdr:cNvSpPr txBox="1"/>
      </xdr:nvSpPr>
      <xdr:spPr>
        <a:xfrm rot="5400000">
          <a:off x="533601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280205" cy="184731"/>
    <xdr:sp macro="" textlink="">
      <xdr:nvSpPr>
        <xdr:cNvPr id="222" name="TextBox 221"/>
        <xdr:cNvSpPr txBox="1"/>
      </xdr:nvSpPr>
      <xdr:spPr>
        <a:xfrm rot="5400000">
          <a:off x="5336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280205" cy="184731"/>
    <xdr:sp macro="" textlink="">
      <xdr:nvSpPr>
        <xdr:cNvPr id="223" name="TextBox 222"/>
        <xdr:cNvSpPr txBox="1"/>
      </xdr:nvSpPr>
      <xdr:spPr>
        <a:xfrm rot="5400000">
          <a:off x="5336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103415</xdr:rowOff>
    </xdr:from>
    <xdr:ext cx="280205" cy="184731"/>
    <xdr:sp macro="" textlink="">
      <xdr:nvSpPr>
        <xdr:cNvPr id="224" name="TextBox 223"/>
        <xdr:cNvSpPr txBox="1"/>
      </xdr:nvSpPr>
      <xdr:spPr>
        <a:xfrm rot="5400000">
          <a:off x="5336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280205" cy="184731"/>
    <xdr:sp macro="" textlink="">
      <xdr:nvSpPr>
        <xdr:cNvPr id="225" name="TextBox 224"/>
        <xdr:cNvSpPr txBox="1"/>
      </xdr:nvSpPr>
      <xdr:spPr>
        <a:xfrm rot="5400000">
          <a:off x="5336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280205" cy="184731"/>
    <xdr:sp macro="" textlink="">
      <xdr:nvSpPr>
        <xdr:cNvPr id="226" name="TextBox 225"/>
        <xdr:cNvSpPr txBox="1"/>
      </xdr:nvSpPr>
      <xdr:spPr>
        <a:xfrm rot="5400000">
          <a:off x="5336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59</xdr:row>
      <xdr:rowOff>103415</xdr:rowOff>
    </xdr:from>
    <xdr:ext cx="280205" cy="184731"/>
    <xdr:sp macro="" textlink="">
      <xdr:nvSpPr>
        <xdr:cNvPr id="227" name="TextBox 226"/>
        <xdr:cNvSpPr txBox="1"/>
      </xdr:nvSpPr>
      <xdr:spPr>
        <a:xfrm rot="5400000">
          <a:off x="5336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28" name="TextBox 227"/>
        <xdr:cNvSpPr txBox="1"/>
      </xdr:nvSpPr>
      <xdr:spPr>
        <a:xfrm rot="5400000">
          <a:off x="5336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29" name="TextBox 228"/>
        <xdr:cNvSpPr txBox="1"/>
      </xdr:nvSpPr>
      <xdr:spPr>
        <a:xfrm rot="5400000">
          <a:off x="5336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30" name="TextBox 229"/>
        <xdr:cNvSpPr txBox="1"/>
      </xdr:nvSpPr>
      <xdr:spPr>
        <a:xfrm rot="5400000">
          <a:off x="53360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31" name="TextBox 230"/>
        <xdr:cNvSpPr txBox="1"/>
      </xdr:nvSpPr>
      <xdr:spPr>
        <a:xfrm rot="5400000">
          <a:off x="53360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32" name="TextBox 231"/>
        <xdr:cNvSpPr txBox="1"/>
      </xdr:nvSpPr>
      <xdr:spPr>
        <a:xfrm rot="5400000">
          <a:off x="5336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33" name="TextBox 232"/>
        <xdr:cNvSpPr txBox="1"/>
      </xdr:nvSpPr>
      <xdr:spPr>
        <a:xfrm rot="5400000">
          <a:off x="5336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14</xdr:row>
      <xdr:rowOff>103415</xdr:rowOff>
    </xdr:from>
    <xdr:ext cx="280205" cy="184731"/>
    <xdr:sp macro="" textlink="">
      <xdr:nvSpPr>
        <xdr:cNvPr id="234" name="TextBox 233"/>
        <xdr:cNvSpPr txBox="1"/>
      </xdr:nvSpPr>
      <xdr:spPr>
        <a:xfrm rot="5400000">
          <a:off x="533601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14</xdr:row>
      <xdr:rowOff>103415</xdr:rowOff>
    </xdr:from>
    <xdr:ext cx="280205" cy="184731"/>
    <xdr:sp macro="" textlink="">
      <xdr:nvSpPr>
        <xdr:cNvPr id="235" name="TextBox 234"/>
        <xdr:cNvSpPr txBox="1"/>
      </xdr:nvSpPr>
      <xdr:spPr>
        <a:xfrm rot="5400000">
          <a:off x="533601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15</xdr:row>
      <xdr:rowOff>103415</xdr:rowOff>
    </xdr:from>
    <xdr:ext cx="280205" cy="184731"/>
    <xdr:sp macro="" textlink="">
      <xdr:nvSpPr>
        <xdr:cNvPr id="236" name="TextBox 235"/>
        <xdr:cNvSpPr txBox="1"/>
      </xdr:nvSpPr>
      <xdr:spPr>
        <a:xfrm rot="5400000">
          <a:off x="533601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15</xdr:row>
      <xdr:rowOff>103415</xdr:rowOff>
    </xdr:from>
    <xdr:ext cx="280205" cy="184731"/>
    <xdr:sp macro="" textlink="">
      <xdr:nvSpPr>
        <xdr:cNvPr id="237" name="TextBox 236"/>
        <xdr:cNvSpPr txBox="1"/>
      </xdr:nvSpPr>
      <xdr:spPr>
        <a:xfrm rot="5400000">
          <a:off x="533601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16</xdr:row>
      <xdr:rowOff>103415</xdr:rowOff>
    </xdr:from>
    <xdr:ext cx="280205" cy="184731"/>
    <xdr:sp macro="" textlink="">
      <xdr:nvSpPr>
        <xdr:cNvPr id="238" name="TextBox 237"/>
        <xdr:cNvSpPr txBox="1"/>
      </xdr:nvSpPr>
      <xdr:spPr>
        <a:xfrm rot="5400000">
          <a:off x="533601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16</xdr:row>
      <xdr:rowOff>103415</xdr:rowOff>
    </xdr:from>
    <xdr:ext cx="280205" cy="184731"/>
    <xdr:sp macro="" textlink="">
      <xdr:nvSpPr>
        <xdr:cNvPr id="239" name="TextBox 238"/>
        <xdr:cNvSpPr txBox="1"/>
      </xdr:nvSpPr>
      <xdr:spPr>
        <a:xfrm rot="5400000">
          <a:off x="533601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40" name="TextBox 239"/>
        <xdr:cNvSpPr txBox="1"/>
      </xdr:nvSpPr>
      <xdr:spPr>
        <a:xfrm rot="5400000">
          <a:off x="5336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41" name="TextBox 240"/>
        <xdr:cNvSpPr txBox="1"/>
      </xdr:nvSpPr>
      <xdr:spPr>
        <a:xfrm rot="5400000">
          <a:off x="5336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42" name="TextBox 241"/>
        <xdr:cNvSpPr txBox="1"/>
      </xdr:nvSpPr>
      <xdr:spPr>
        <a:xfrm rot="5400000">
          <a:off x="53360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43" name="TextBox 242"/>
        <xdr:cNvSpPr txBox="1"/>
      </xdr:nvSpPr>
      <xdr:spPr>
        <a:xfrm rot="5400000">
          <a:off x="53360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44" name="TextBox 243"/>
        <xdr:cNvSpPr txBox="1"/>
      </xdr:nvSpPr>
      <xdr:spPr>
        <a:xfrm rot="5400000">
          <a:off x="5336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45" name="TextBox 244"/>
        <xdr:cNvSpPr txBox="1"/>
      </xdr:nvSpPr>
      <xdr:spPr>
        <a:xfrm rot="5400000">
          <a:off x="5336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14</xdr:row>
      <xdr:rowOff>103415</xdr:rowOff>
    </xdr:from>
    <xdr:ext cx="280205" cy="184731"/>
    <xdr:sp macro="" textlink="">
      <xdr:nvSpPr>
        <xdr:cNvPr id="246" name="TextBox 245"/>
        <xdr:cNvSpPr txBox="1"/>
      </xdr:nvSpPr>
      <xdr:spPr>
        <a:xfrm rot="5400000">
          <a:off x="533601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14</xdr:row>
      <xdr:rowOff>103415</xdr:rowOff>
    </xdr:from>
    <xdr:ext cx="280205" cy="184731"/>
    <xdr:sp macro="" textlink="">
      <xdr:nvSpPr>
        <xdr:cNvPr id="247" name="TextBox 246"/>
        <xdr:cNvSpPr txBox="1"/>
      </xdr:nvSpPr>
      <xdr:spPr>
        <a:xfrm rot="5400000">
          <a:off x="533601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15</xdr:row>
      <xdr:rowOff>103415</xdr:rowOff>
    </xdr:from>
    <xdr:ext cx="280205" cy="184731"/>
    <xdr:sp macro="" textlink="">
      <xdr:nvSpPr>
        <xdr:cNvPr id="248" name="TextBox 247"/>
        <xdr:cNvSpPr txBox="1"/>
      </xdr:nvSpPr>
      <xdr:spPr>
        <a:xfrm rot="5400000">
          <a:off x="533601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15</xdr:row>
      <xdr:rowOff>103415</xdr:rowOff>
    </xdr:from>
    <xdr:ext cx="280205" cy="184731"/>
    <xdr:sp macro="" textlink="">
      <xdr:nvSpPr>
        <xdr:cNvPr id="249" name="TextBox 248"/>
        <xdr:cNvSpPr txBox="1"/>
      </xdr:nvSpPr>
      <xdr:spPr>
        <a:xfrm rot="5400000">
          <a:off x="533601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16</xdr:row>
      <xdr:rowOff>103415</xdr:rowOff>
    </xdr:from>
    <xdr:ext cx="280205" cy="184731"/>
    <xdr:sp macro="" textlink="">
      <xdr:nvSpPr>
        <xdr:cNvPr id="250" name="TextBox 249"/>
        <xdr:cNvSpPr txBox="1"/>
      </xdr:nvSpPr>
      <xdr:spPr>
        <a:xfrm rot="5400000">
          <a:off x="533601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16</xdr:row>
      <xdr:rowOff>103415</xdr:rowOff>
    </xdr:from>
    <xdr:ext cx="280205" cy="184731"/>
    <xdr:sp macro="" textlink="">
      <xdr:nvSpPr>
        <xdr:cNvPr id="251" name="TextBox 250"/>
        <xdr:cNvSpPr txBox="1"/>
      </xdr:nvSpPr>
      <xdr:spPr>
        <a:xfrm rot="5400000">
          <a:off x="533601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52" name="TextBox 251"/>
        <xdr:cNvSpPr txBox="1"/>
      </xdr:nvSpPr>
      <xdr:spPr>
        <a:xfrm rot="5400000">
          <a:off x="5336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53" name="TextBox 252"/>
        <xdr:cNvSpPr txBox="1"/>
      </xdr:nvSpPr>
      <xdr:spPr>
        <a:xfrm rot="5400000">
          <a:off x="5336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54" name="TextBox 253"/>
        <xdr:cNvSpPr txBox="1"/>
      </xdr:nvSpPr>
      <xdr:spPr>
        <a:xfrm rot="5400000">
          <a:off x="5336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55" name="TextBox 254"/>
        <xdr:cNvSpPr txBox="1"/>
      </xdr:nvSpPr>
      <xdr:spPr>
        <a:xfrm rot="5400000">
          <a:off x="5336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256" name="TextBox 255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257" name="TextBox 256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258" name="TextBox 257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259" name="TextBox 258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10</xdr:row>
      <xdr:rowOff>103415</xdr:rowOff>
    </xdr:from>
    <xdr:ext cx="280205" cy="184731"/>
    <xdr:sp macro="" textlink="">
      <xdr:nvSpPr>
        <xdr:cNvPr id="260" name="TextBox 259"/>
        <xdr:cNvSpPr txBox="1"/>
      </xdr:nvSpPr>
      <xdr:spPr>
        <a:xfrm rot="5400000">
          <a:off x="623517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61" name="TextBox 260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62" name="TextBox 261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263" name="TextBox 262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264" name="TextBox 263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265" name="TextBox 264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266" name="TextBox 265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267" name="TextBox 266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268" name="TextBox 267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269" name="TextBox 268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270" name="TextBox 269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271" name="TextBox 270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272" name="TextBox 271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273" name="TextBox 272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274" name="TextBox 273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10</xdr:row>
      <xdr:rowOff>103415</xdr:rowOff>
    </xdr:from>
    <xdr:ext cx="280205" cy="184731"/>
    <xdr:sp macro="" textlink="">
      <xdr:nvSpPr>
        <xdr:cNvPr id="275" name="TextBox 274"/>
        <xdr:cNvSpPr txBox="1"/>
      </xdr:nvSpPr>
      <xdr:spPr>
        <a:xfrm rot="5400000">
          <a:off x="623517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76" name="TextBox 275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77" name="TextBox 276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278" name="TextBox 277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279" name="TextBox 278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280" name="TextBox 279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281" name="TextBox 280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282" name="TextBox 281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283" name="TextBox 282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284" name="TextBox 283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285" name="TextBox 284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286" name="TextBox 285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287" name="TextBox 286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88" name="TextBox 287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89" name="TextBox 288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290" name="TextBox 289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291" name="TextBox 290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92" name="TextBox 291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93" name="TextBox 292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294" name="TextBox 293"/>
        <xdr:cNvSpPr txBox="1"/>
      </xdr:nvSpPr>
      <xdr:spPr>
        <a:xfrm rot="5400000">
          <a:off x="62351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295" name="TextBox 294"/>
        <xdr:cNvSpPr txBox="1"/>
      </xdr:nvSpPr>
      <xdr:spPr>
        <a:xfrm rot="5400000">
          <a:off x="62351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296" name="TextBox 295"/>
        <xdr:cNvSpPr txBox="1"/>
      </xdr:nvSpPr>
      <xdr:spPr>
        <a:xfrm rot="5400000">
          <a:off x="62351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297" name="TextBox 296"/>
        <xdr:cNvSpPr txBox="1"/>
      </xdr:nvSpPr>
      <xdr:spPr>
        <a:xfrm rot="5400000">
          <a:off x="62351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298" name="TextBox 297"/>
        <xdr:cNvSpPr txBox="1"/>
      </xdr:nvSpPr>
      <xdr:spPr>
        <a:xfrm rot="5400000">
          <a:off x="62351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299" name="TextBox 298"/>
        <xdr:cNvSpPr txBox="1"/>
      </xdr:nvSpPr>
      <xdr:spPr>
        <a:xfrm rot="5400000">
          <a:off x="62351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00" name="TextBox 299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01" name="TextBox 300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02" name="TextBox 301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03" name="TextBox 302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04" name="TextBox 303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05" name="TextBox 304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06" name="TextBox 305"/>
        <xdr:cNvSpPr txBox="1"/>
      </xdr:nvSpPr>
      <xdr:spPr>
        <a:xfrm rot="5400000">
          <a:off x="62351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07" name="TextBox 306"/>
        <xdr:cNvSpPr txBox="1"/>
      </xdr:nvSpPr>
      <xdr:spPr>
        <a:xfrm rot="5400000">
          <a:off x="62351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08" name="TextBox 307"/>
        <xdr:cNvSpPr txBox="1"/>
      </xdr:nvSpPr>
      <xdr:spPr>
        <a:xfrm rot="5400000">
          <a:off x="62351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09" name="TextBox 308"/>
        <xdr:cNvSpPr txBox="1"/>
      </xdr:nvSpPr>
      <xdr:spPr>
        <a:xfrm rot="5400000">
          <a:off x="62351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10" name="TextBox 309"/>
        <xdr:cNvSpPr txBox="1"/>
      </xdr:nvSpPr>
      <xdr:spPr>
        <a:xfrm rot="5400000">
          <a:off x="62351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11" name="TextBox 310"/>
        <xdr:cNvSpPr txBox="1"/>
      </xdr:nvSpPr>
      <xdr:spPr>
        <a:xfrm rot="5400000">
          <a:off x="62351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12" name="TextBox 311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13" name="TextBox 312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14" name="TextBox 313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15" name="TextBox 314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316" name="TextBox 315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317" name="TextBox 316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318" name="TextBox 317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319" name="TextBox 318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10</xdr:row>
      <xdr:rowOff>103415</xdr:rowOff>
    </xdr:from>
    <xdr:ext cx="280205" cy="184731"/>
    <xdr:sp macro="" textlink="">
      <xdr:nvSpPr>
        <xdr:cNvPr id="320" name="TextBox 319"/>
        <xdr:cNvSpPr txBox="1"/>
      </xdr:nvSpPr>
      <xdr:spPr>
        <a:xfrm rot="5400000">
          <a:off x="623517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21" name="TextBox 320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22" name="TextBox 321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23" name="TextBox 322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24" name="TextBox 323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25" name="TextBox 324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326" name="TextBox 325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327" name="TextBox 326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328" name="TextBox 327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329" name="TextBox 328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330" name="TextBox 329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331" name="TextBox 330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332" name="TextBox 331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333" name="TextBox 332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334" name="TextBox 333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10</xdr:row>
      <xdr:rowOff>103415</xdr:rowOff>
    </xdr:from>
    <xdr:ext cx="280205" cy="184731"/>
    <xdr:sp macro="" textlink="">
      <xdr:nvSpPr>
        <xdr:cNvPr id="335" name="TextBox 334"/>
        <xdr:cNvSpPr txBox="1"/>
      </xdr:nvSpPr>
      <xdr:spPr>
        <a:xfrm rot="5400000">
          <a:off x="623517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36" name="TextBox 335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37" name="TextBox 336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38" name="TextBox 337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39" name="TextBox 338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40" name="TextBox 339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341" name="TextBox 340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342" name="TextBox 341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343" name="TextBox 342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344" name="TextBox 343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345" name="TextBox 344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80205" cy="184731"/>
    <xdr:sp macro="" textlink="">
      <xdr:nvSpPr>
        <xdr:cNvPr id="346" name="TextBox 345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347" name="TextBox 346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48" name="TextBox 347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49" name="TextBox 348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50" name="TextBox 349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51" name="TextBox 350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52" name="TextBox 351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53" name="TextBox 352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54" name="TextBox 353"/>
        <xdr:cNvSpPr txBox="1"/>
      </xdr:nvSpPr>
      <xdr:spPr>
        <a:xfrm rot="5400000">
          <a:off x="62351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55" name="TextBox 354"/>
        <xdr:cNvSpPr txBox="1"/>
      </xdr:nvSpPr>
      <xdr:spPr>
        <a:xfrm rot="5400000">
          <a:off x="62351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56" name="TextBox 355"/>
        <xdr:cNvSpPr txBox="1"/>
      </xdr:nvSpPr>
      <xdr:spPr>
        <a:xfrm rot="5400000">
          <a:off x="62351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57" name="TextBox 356"/>
        <xdr:cNvSpPr txBox="1"/>
      </xdr:nvSpPr>
      <xdr:spPr>
        <a:xfrm rot="5400000">
          <a:off x="62351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58" name="TextBox 357"/>
        <xdr:cNvSpPr txBox="1"/>
      </xdr:nvSpPr>
      <xdr:spPr>
        <a:xfrm rot="5400000">
          <a:off x="62351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59" name="TextBox 358"/>
        <xdr:cNvSpPr txBox="1"/>
      </xdr:nvSpPr>
      <xdr:spPr>
        <a:xfrm rot="5400000">
          <a:off x="62351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60" name="TextBox 359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61" name="TextBox 360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62" name="TextBox 361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63" name="TextBox 362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64" name="TextBox 363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65" name="TextBox 364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66" name="TextBox 365"/>
        <xdr:cNvSpPr txBox="1"/>
      </xdr:nvSpPr>
      <xdr:spPr>
        <a:xfrm rot="5400000">
          <a:off x="62351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67" name="TextBox 366"/>
        <xdr:cNvSpPr txBox="1"/>
      </xdr:nvSpPr>
      <xdr:spPr>
        <a:xfrm rot="5400000">
          <a:off x="62351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68" name="TextBox 367"/>
        <xdr:cNvSpPr txBox="1"/>
      </xdr:nvSpPr>
      <xdr:spPr>
        <a:xfrm rot="5400000">
          <a:off x="62351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69" name="TextBox 368"/>
        <xdr:cNvSpPr txBox="1"/>
      </xdr:nvSpPr>
      <xdr:spPr>
        <a:xfrm rot="5400000">
          <a:off x="62351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70" name="TextBox 369"/>
        <xdr:cNvSpPr txBox="1"/>
      </xdr:nvSpPr>
      <xdr:spPr>
        <a:xfrm rot="5400000">
          <a:off x="62351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71" name="TextBox 370"/>
        <xdr:cNvSpPr txBox="1"/>
      </xdr:nvSpPr>
      <xdr:spPr>
        <a:xfrm rot="5400000">
          <a:off x="62351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72" name="TextBox 371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73" name="TextBox 372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74" name="TextBox 373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75" name="TextBox 374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376" name="TextBox 375"/>
        <xdr:cNvSpPr txBox="1"/>
      </xdr:nvSpPr>
      <xdr:spPr>
        <a:xfrm rot="5400000">
          <a:off x="623517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377" name="TextBox 376"/>
        <xdr:cNvSpPr txBox="1"/>
      </xdr:nvSpPr>
      <xdr:spPr>
        <a:xfrm rot="5400000">
          <a:off x="623517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378" name="TextBox 377"/>
        <xdr:cNvSpPr txBox="1"/>
      </xdr:nvSpPr>
      <xdr:spPr>
        <a:xfrm rot="5400000">
          <a:off x="623517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379" name="TextBox 378"/>
        <xdr:cNvSpPr txBox="1"/>
      </xdr:nvSpPr>
      <xdr:spPr>
        <a:xfrm rot="5400000">
          <a:off x="623517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380" name="TextBox 379"/>
        <xdr:cNvSpPr txBox="1"/>
      </xdr:nvSpPr>
      <xdr:spPr>
        <a:xfrm rot="5400000">
          <a:off x="62351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381" name="TextBox 380"/>
        <xdr:cNvSpPr txBox="1"/>
      </xdr:nvSpPr>
      <xdr:spPr>
        <a:xfrm rot="5400000">
          <a:off x="62351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382" name="TextBox 381"/>
        <xdr:cNvSpPr txBox="1"/>
      </xdr:nvSpPr>
      <xdr:spPr>
        <a:xfrm rot="5400000">
          <a:off x="623517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383" name="TextBox 382"/>
        <xdr:cNvSpPr txBox="1"/>
      </xdr:nvSpPr>
      <xdr:spPr>
        <a:xfrm rot="5400000">
          <a:off x="623517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384" name="TextBox 383"/>
        <xdr:cNvSpPr txBox="1"/>
      </xdr:nvSpPr>
      <xdr:spPr>
        <a:xfrm rot="5400000">
          <a:off x="62351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385" name="TextBox 384"/>
        <xdr:cNvSpPr txBox="1"/>
      </xdr:nvSpPr>
      <xdr:spPr>
        <a:xfrm rot="5400000">
          <a:off x="62351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86" name="TextBox 385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87" name="TextBox 386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388" name="TextBox 387"/>
        <xdr:cNvSpPr txBox="1"/>
      </xdr:nvSpPr>
      <xdr:spPr>
        <a:xfrm rot="5400000">
          <a:off x="62351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389" name="TextBox 388"/>
        <xdr:cNvSpPr txBox="1"/>
      </xdr:nvSpPr>
      <xdr:spPr>
        <a:xfrm rot="5400000">
          <a:off x="62351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390" name="TextBox 389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391" name="TextBox 390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392" name="TextBox 391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393" name="TextBox 392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394" name="TextBox 393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395" name="TextBox 394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396" name="TextBox 395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397" name="TextBox 396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398" name="TextBox 397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399" name="TextBox 398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400" name="TextBox 399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401" name="TextBox 400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402" name="TextBox 401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403" name="TextBox 402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404" name="TextBox 403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405" name="TextBox 404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406" name="TextBox 405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407" name="TextBox 406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408" name="TextBox 407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409" name="TextBox 408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410" name="TextBox 409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411" name="TextBox 410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412" name="TextBox 411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413" name="TextBox 412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414" name="TextBox 413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415" name="TextBox 414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416" name="TextBox 415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417" name="TextBox 416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418" name="TextBox 417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419" name="TextBox 418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420" name="TextBox 419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421" name="TextBox 420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422" name="TextBox 421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423" name="TextBox 422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424" name="TextBox 423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425" name="TextBox 424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426" name="TextBox 425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427" name="TextBox 426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428" name="TextBox 427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429" name="TextBox 428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430" name="TextBox 429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431" name="TextBox 430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432" name="TextBox 431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433" name="TextBox 432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434" name="TextBox 433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435" name="TextBox 434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436" name="TextBox 435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437" name="TextBox 436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438" name="TextBox 437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439" name="TextBox 438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440" name="TextBox 439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441" name="TextBox 440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442" name="TextBox 441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443" name="TextBox 442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444" name="TextBox 443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445" name="TextBox 444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446" name="TextBox 445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447" name="TextBox 446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448" name="TextBox 447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449" name="TextBox 448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450" name="TextBox 449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451" name="TextBox 450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452" name="TextBox 451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453" name="TextBox 452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454" name="TextBox 453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455" name="TextBox 454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456" name="TextBox 455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457" name="TextBox 456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458" name="TextBox 457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459" name="TextBox 458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460" name="TextBox 459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461" name="TextBox 460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462" name="TextBox 461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463" name="TextBox 462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464" name="TextBox 463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465" name="TextBox 464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466" name="TextBox 465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467" name="TextBox 466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468" name="TextBox 467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469" name="TextBox 468"/>
        <xdr:cNvSpPr txBox="1"/>
      </xdr:nvSpPr>
      <xdr:spPr>
        <a:xfrm rot="5400000">
          <a:off x="62351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470" name="TextBox 469"/>
        <xdr:cNvSpPr txBox="1"/>
      </xdr:nvSpPr>
      <xdr:spPr>
        <a:xfrm rot="5400000">
          <a:off x="62351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471" name="TextBox 470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472" name="TextBox 471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473" name="TextBox 472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474" name="TextBox 473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75" name="TextBox 474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76" name="TextBox 475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77" name="TextBox 476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78" name="TextBox 477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79" name="TextBox 478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80" name="TextBox 479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81" name="TextBox 480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82" name="TextBox 481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3" name="TextBox 482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4" name="TextBox 483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5" name="TextBox 484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6" name="TextBox 485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7" name="TextBox 486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8" name="TextBox 487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9" name="TextBox 488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90" name="TextBox 489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1" name="TextBox 490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2" name="TextBox 491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3" name="TextBox 492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4" name="TextBox 493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5" name="TextBox 494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6" name="TextBox 495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7" name="TextBox 496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8" name="TextBox 497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499" name="TextBox 498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0" name="TextBox 499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1" name="TextBox 500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2" name="TextBox 501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3" name="TextBox 502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4" name="TextBox 503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5" name="TextBox 504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6" name="TextBox 505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07" name="TextBox 506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08" name="TextBox 507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09" name="TextBox 508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0" name="TextBox 509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1" name="TextBox 510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2" name="TextBox 511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3" name="TextBox 512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4" name="TextBox 513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15" name="TextBox 514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16" name="TextBox 515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17" name="TextBox 516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18" name="TextBox 517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19" name="TextBox 518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20" name="TextBox 519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21" name="TextBox 520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22" name="TextBox 521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523" name="TextBox 522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524" name="TextBox 523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525" name="TextBox 524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526" name="TextBox 525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527" name="TextBox 526"/>
        <xdr:cNvSpPr txBox="1"/>
      </xdr:nvSpPr>
      <xdr:spPr>
        <a:xfrm rot="5400000">
          <a:off x="623517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528" name="TextBox 527"/>
        <xdr:cNvSpPr txBox="1"/>
      </xdr:nvSpPr>
      <xdr:spPr>
        <a:xfrm rot="5400000">
          <a:off x="623517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529" name="TextBox 528"/>
        <xdr:cNvSpPr txBox="1"/>
      </xdr:nvSpPr>
      <xdr:spPr>
        <a:xfrm rot="5400000">
          <a:off x="623517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530" name="TextBox 529"/>
        <xdr:cNvSpPr txBox="1"/>
      </xdr:nvSpPr>
      <xdr:spPr>
        <a:xfrm rot="5400000">
          <a:off x="623517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531" name="TextBox 530"/>
        <xdr:cNvSpPr txBox="1"/>
      </xdr:nvSpPr>
      <xdr:spPr>
        <a:xfrm rot="5400000">
          <a:off x="623517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532" name="TextBox 531"/>
        <xdr:cNvSpPr txBox="1"/>
      </xdr:nvSpPr>
      <xdr:spPr>
        <a:xfrm rot="5400000">
          <a:off x="623517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533" name="TextBox 532"/>
        <xdr:cNvSpPr txBox="1"/>
      </xdr:nvSpPr>
      <xdr:spPr>
        <a:xfrm rot="5400000">
          <a:off x="623517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534" name="TextBox 533"/>
        <xdr:cNvSpPr txBox="1"/>
      </xdr:nvSpPr>
      <xdr:spPr>
        <a:xfrm rot="5400000">
          <a:off x="623517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535" name="TextBox 534"/>
        <xdr:cNvSpPr txBox="1"/>
      </xdr:nvSpPr>
      <xdr:spPr>
        <a:xfrm rot="5400000">
          <a:off x="62351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536" name="TextBox 535"/>
        <xdr:cNvSpPr txBox="1"/>
      </xdr:nvSpPr>
      <xdr:spPr>
        <a:xfrm rot="5400000">
          <a:off x="62351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537" name="TextBox 536"/>
        <xdr:cNvSpPr txBox="1"/>
      </xdr:nvSpPr>
      <xdr:spPr>
        <a:xfrm rot="5400000">
          <a:off x="62351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538" name="TextBox 537"/>
        <xdr:cNvSpPr txBox="1"/>
      </xdr:nvSpPr>
      <xdr:spPr>
        <a:xfrm rot="5400000">
          <a:off x="62351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539" name="TextBox 538"/>
        <xdr:cNvSpPr txBox="1"/>
      </xdr:nvSpPr>
      <xdr:spPr>
        <a:xfrm rot="5400000">
          <a:off x="623517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540" name="TextBox 539"/>
        <xdr:cNvSpPr txBox="1"/>
      </xdr:nvSpPr>
      <xdr:spPr>
        <a:xfrm rot="5400000">
          <a:off x="623517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541" name="TextBox 540"/>
        <xdr:cNvSpPr txBox="1"/>
      </xdr:nvSpPr>
      <xdr:spPr>
        <a:xfrm rot="5400000">
          <a:off x="623517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542" name="TextBox 541"/>
        <xdr:cNvSpPr txBox="1"/>
      </xdr:nvSpPr>
      <xdr:spPr>
        <a:xfrm rot="5400000">
          <a:off x="623517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543" name="TextBox 542"/>
        <xdr:cNvSpPr txBox="1"/>
      </xdr:nvSpPr>
      <xdr:spPr>
        <a:xfrm rot="5400000">
          <a:off x="62351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544" name="TextBox 543"/>
        <xdr:cNvSpPr txBox="1"/>
      </xdr:nvSpPr>
      <xdr:spPr>
        <a:xfrm rot="5400000">
          <a:off x="62351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545" name="TextBox 544"/>
        <xdr:cNvSpPr txBox="1"/>
      </xdr:nvSpPr>
      <xdr:spPr>
        <a:xfrm rot="5400000">
          <a:off x="62351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546" name="TextBox 545"/>
        <xdr:cNvSpPr txBox="1"/>
      </xdr:nvSpPr>
      <xdr:spPr>
        <a:xfrm rot="5400000">
          <a:off x="62351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547" name="TextBox 546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548" name="TextBox 547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549" name="TextBox 548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550" name="TextBox 549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1" name="TextBox 550"/>
        <xdr:cNvSpPr txBox="1"/>
      </xdr:nvSpPr>
      <xdr:spPr>
        <a:xfrm rot="5400000">
          <a:off x="62351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2" name="TextBox 551"/>
        <xdr:cNvSpPr txBox="1"/>
      </xdr:nvSpPr>
      <xdr:spPr>
        <a:xfrm rot="5400000">
          <a:off x="62351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53" name="TextBox 552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54" name="TextBox 553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5" name="TextBox 554"/>
        <xdr:cNvSpPr txBox="1"/>
      </xdr:nvSpPr>
      <xdr:spPr>
        <a:xfrm rot="5400000">
          <a:off x="62351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6" name="TextBox 555"/>
        <xdr:cNvSpPr txBox="1"/>
      </xdr:nvSpPr>
      <xdr:spPr>
        <a:xfrm rot="5400000">
          <a:off x="62351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57" name="TextBox 556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58" name="TextBox 557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9" name="TextBox 558"/>
        <xdr:cNvSpPr txBox="1"/>
      </xdr:nvSpPr>
      <xdr:spPr>
        <a:xfrm rot="5400000">
          <a:off x="62351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60" name="TextBox 559"/>
        <xdr:cNvSpPr txBox="1"/>
      </xdr:nvSpPr>
      <xdr:spPr>
        <a:xfrm rot="5400000">
          <a:off x="62351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1" name="TextBox 560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2" name="TextBox 561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63" name="TextBox 562"/>
        <xdr:cNvSpPr txBox="1"/>
      </xdr:nvSpPr>
      <xdr:spPr>
        <a:xfrm rot="5400000">
          <a:off x="62351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64" name="TextBox 563"/>
        <xdr:cNvSpPr txBox="1"/>
      </xdr:nvSpPr>
      <xdr:spPr>
        <a:xfrm rot="5400000">
          <a:off x="62351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5" name="TextBox 564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6" name="TextBox 565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7" name="TextBox 566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8" name="TextBox 567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69" name="TextBox 568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0" name="TextBox 569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1" name="TextBox 570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2" name="TextBox 571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3" name="TextBox 572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4" name="TextBox 573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5" name="TextBox 574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6" name="TextBox 575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7" name="TextBox 576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8" name="TextBox 577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9" name="TextBox 578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80" name="TextBox 579"/>
        <xdr:cNvSpPr txBox="1"/>
      </xdr:nvSpPr>
      <xdr:spPr>
        <a:xfrm rot="5400000">
          <a:off x="62351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1" name="TextBox 580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2" name="TextBox 581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3" name="TextBox 582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4" name="TextBox 583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85" name="TextBox 584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86" name="TextBox 585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7" name="TextBox 586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8" name="TextBox 587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89" name="TextBox 588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0" name="TextBox 589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91" name="TextBox 590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92" name="TextBox 591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3" name="TextBox 592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4" name="TextBox 593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95" name="TextBox 594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96" name="TextBox 595"/>
        <xdr:cNvSpPr txBox="1"/>
      </xdr:nvSpPr>
      <xdr:spPr>
        <a:xfrm rot="5400000">
          <a:off x="62351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7" name="TextBox 596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8" name="TextBox 597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9" name="TextBox 598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0" name="TextBox 599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1" name="TextBox 600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2" name="TextBox 601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3" name="TextBox 602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4" name="TextBox 603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5" name="TextBox 604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6" name="TextBox 605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7" name="TextBox 606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8" name="TextBox 607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9" name="TextBox 608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0" name="TextBox 609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11" name="TextBox 610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12" name="TextBox 611"/>
        <xdr:cNvSpPr txBox="1"/>
      </xdr:nvSpPr>
      <xdr:spPr>
        <a:xfrm rot="5400000">
          <a:off x="62351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3" name="TextBox 612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4" name="TextBox 613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5" name="TextBox 614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6" name="TextBox 615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17" name="TextBox 616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18" name="TextBox 617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9" name="TextBox 618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0" name="TextBox 619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1" name="TextBox 620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2" name="TextBox 621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3" name="TextBox 622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4" name="TextBox 623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5" name="TextBox 624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6" name="TextBox 625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7" name="TextBox 626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8" name="TextBox 627"/>
        <xdr:cNvSpPr txBox="1"/>
      </xdr:nvSpPr>
      <xdr:spPr>
        <a:xfrm rot="5400000">
          <a:off x="62351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9" name="TextBox 628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0" name="TextBox 629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1" name="TextBox 630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2" name="TextBox 631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33" name="TextBox 632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34" name="TextBox 633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5" name="TextBox 634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6" name="TextBox 635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37" name="TextBox 636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38" name="TextBox 637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9" name="TextBox 638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40" name="TextBox 639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1" name="TextBox 640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2" name="TextBox 641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43" name="TextBox 642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44" name="TextBox 643"/>
        <xdr:cNvSpPr txBox="1"/>
      </xdr:nvSpPr>
      <xdr:spPr>
        <a:xfrm rot="5400000">
          <a:off x="62351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5" name="TextBox 644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6" name="TextBox 645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7" name="TextBox 646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8" name="TextBox 647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49" name="TextBox 648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0" name="TextBox 649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1" name="TextBox 650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2" name="TextBox 651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3" name="TextBox 652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4" name="TextBox 653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5" name="TextBox 654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6" name="TextBox 655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7" name="TextBox 656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8" name="TextBox 657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9" name="TextBox 658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60" name="TextBox 659"/>
        <xdr:cNvSpPr txBox="1"/>
      </xdr:nvSpPr>
      <xdr:spPr>
        <a:xfrm rot="5400000">
          <a:off x="62351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1" name="TextBox 660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2" name="TextBox 661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3" name="TextBox 662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4" name="TextBox 663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65" name="TextBox 664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66" name="TextBox 665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7" name="TextBox 666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8" name="TextBox 667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69" name="TextBox 668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0" name="TextBox 669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71" name="TextBox 670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72" name="TextBox 671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3" name="TextBox 672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4" name="TextBox 673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75" name="TextBox 674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76" name="TextBox 675"/>
        <xdr:cNvSpPr txBox="1"/>
      </xdr:nvSpPr>
      <xdr:spPr>
        <a:xfrm rot="5400000">
          <a:off x="62351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7" name="TextBox 676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8" name="TextBox 677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9" name="TextBox 678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0" name="TextBox 679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1" name="TextBox 680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2" name="TextBox 681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3" name="TextBox 682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4" name="TextBox 683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5" name="TextBox 684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6" name="TextBox 685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7" name="TextBox 686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8" name="TextBox 687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9" name="TextBox 688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0" name="TextBox 689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91" name="TextBox 690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92" name="TextBox 691"/>
        <xdr:cNvSpPr txBox="1"/>
      </xdr:nvSpPr>
      <xdr:spPr>
        <a:xfrm rot="5400000">
          <a:off x="62351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3" name="TextBox 692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4" name="TextBox 693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5" name="TextBox 694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6" name="TextBox 695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697" name="TextBox 696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698" name="TextBox 697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9" name="TextBox 698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0" name="TextBox 699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1" name="TextBox 700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2" name="TextBox 701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3" name="TextBox 702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4" name="TextBox 703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5" name="TextBox 704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6" name="TextBox 705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7" name="TextBox 706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8" name="TextBox 707"/>
        <xdr:cNvSpPr txBox="1"/>
      </xdr:nvSpPr>
      <xdr:spPr>
        <a:xfrm rot="5400000">
          <a:off x="62351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9" name="TextBox 708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0" name="TextBox 709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1" name="TextBox 710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2" name="TextBox 711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13" name="TextBox 712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14" name="TextBox 713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5" name="TextBox 714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6" name="TextBox 715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17" name="TextBox 716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18" name="TextBox 717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9" name="TextBox 718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20" name="TextBox 719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1" name="TextBox 720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2" name="TextBox 721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23" name="TextBox 722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24" name="TextBox 723"/>
        <xdr:cNvSpPr txBox="1"/>
      </xdr:nvSpPr>
      <xdr:spPr>
        <a:xfrm rot="5400000">
          <a:off x="62351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5" name="TextBox 724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6" name="TextBox 725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7" name="TextBox 726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8" name="TextBox 727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29" name="TextBox 728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0" name="TextBox 729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1" name="TextBox 730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2" name="TextBox 731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3" name="TextBox 732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4" name="TextBox 733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5" name="TextBox 734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6" name="TextBox 735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7" name="TextBox 736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8" name="TextBox 737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9" name="TextBox 738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40" name="TextBox 739"/>
        <xdr:cNvSpPr txBox="1"/>
      </xdr:nvSpPr>
      <xdr:spPr>
        <a:xfrm rot="5400000">
          <a:off x="62351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1" name="TextBox 740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2" name="TextBox 741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3" name="TextBox 742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4" name="TextBox 743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45" name="TextBox 744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46" name="TextBox 745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7" name="TextBox 746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8" name="TextBox 747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49" name="TextBox 748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0" name="TextBox 749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51" name="TextBox 750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52" name="TextBox 751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3" name="TextBox 752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4" name="TextBox 753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55" name="TextBox 754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56" name="TextBox 755"/>
        <xdr:cNvSpPr txBox="1"/>
      </xdr:nvSpPr>
      <xdr:spPr>
        <a:xfrm rot="5400000">
          <a:off x="62351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7" name="TextBox 756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8" name="TextBox 757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9" name="TextBox 758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0" name="TextBox 759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1" name="TextBox 760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2" name="TextBox 761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3" name="TextBox 762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4" name="TextBox 763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5" name="TextBox 764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6" name="TextBox 765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7" name="TextBox 766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8" name="TextBox 767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9" name="TextBox 768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0" name="TextBox 769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71" name="TextBox 770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72" name="TextBox 771"/>
        <xdr:cNvSpPr txBox="1"/>
      </xdr:nvSpPr>
      <xdr:spPr>
        <a:xfrm rot="5400000">
          <a:off x="62351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3" name="TextBox 772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4" name="TextBox 773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5" name="TextBox 774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6" name="TextBox 775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77" name="TextBox 776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78" name="TextBox 777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9" name="TextBox 778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0" name="TextBox 779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1" name="TextBox 780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2" name="TextBox 781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3" name="TextBox 782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4" name="TextBox 783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5" name="TextBox 784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6" name="TextBox 785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7" name="TextBox 786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8" name="TextBox 787"/>
        <xdr:cNvSpPr txBox="1"/>
      </xdr:nvSpPr>
      <xdr:spPr>
        <a:xfrm rot="5400000">
          <a:off x="62351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9" name="TextBox 788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0" name="TextBox 789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1" name="TextBox 790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2" name="TextBox 791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793" name="TextBox 792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794" name="TextBox 793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5" name="TextBox 794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6" name="TextBox 795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797" name="TextBox 796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798" name="TextBox 797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9" name="TextBox 798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800" name="TextBox 799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1" name="TextBox 800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2" name="TextBox 801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803" name="TextBox 802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804" name="TextBox 803"/>
        <xdr:cNvSpPr txBox="1"/>
      </xdr:nvSpPr>
      <xdr:spPr>
        <a:xfrm rot="5400000">
          <a:off x="62351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5" name="TextBox 804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6" name="TextBox 805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7" name="TextBox 806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8" name="TextBox 807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09" name="TextBox 808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0" name="TextBox 809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1" name="TextBox 810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2" name="TextBox 811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3" name="TextBox 812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4" name="TextBox 813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5" name="TextBox 814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6" name="TextBox 815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7" name="TextBox 816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8" name="TextBox 817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9" name="TextBox 818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20" name="TextBox 819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1" name="TextBox 820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2" name="TextBox 821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3" name="TextBox 822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4" name="TextBox 823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25" name="TextBox 824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26" name="TextBox 825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7" name="TextBox 826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8" name="TextBox 827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29" name="TextBox 828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0" name="TextBox 829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31" name="TextBox 830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32" name="TextBox 831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3" name="TextBox 832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4" name="TextBox 833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35" name="TextBox 834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36" name="TextBox 835"/>
        <xdr:cNvSpPr txBox="1"/>
      </xdr:nvSpPr>
      <xdr:spPr>
        <a:xfrm rot="5400000">
          <a:off x="62351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7" name="TextBox 836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8" name="TextBox 837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9" name="TextBox 838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0" name="TextBox 839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1" name="TextBox 840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2" name="TextBox 841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3" name="TextBox 842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4" name="TextBox 843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5" name="TextBox 844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6" name="TextBox 845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7" name="TextBox 846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8" name="TextBox 847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9" name="TextBox 848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0" name="TextBox 849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51" name="TextBox 850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52" name="TextBox 851"/>
        <xdr:cNvSpPr txBox="1"/>
      </xdr:nvSpPr>
      <xdr:spPr>
        <a:xfrm rot="5400000">
          <a:off x="62351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3" name="TextBox 852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4" name="TextBox 853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5" name="TextBox 854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6" name="TextBox 855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57" name="TextBox 856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58" name="TextBox 857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9" name="TextBox 858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0" name="TextBox 859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1" name="TextBox 860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2" name="TextBox 861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3" name="TextBox 862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4" name="TextBox 863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5" name="TextBox 864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6" name="TextBox 865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7" name="TextBox 866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8" name="TextBox 867"/>
        <xdr:cNvSpPr txBox="1"/>
      </xdr:nvSpPr>
      <xdr:spPr>
        <a:xfrm rot="5400000">
          <a:off x="62351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9" name="TextBox 868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0" name="TextBox 869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1" name="TextBox 870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2" name="TextBox 871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73" name="TextBox 872"/>
        <xdr:cNvSpPr txBox="1"/>
      </xdr:nvSpPr>
      <xdr:spPr>
        <a:xfrm rot="5400000">
          <a:off x="62351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74" name="TextBox 873"/>
        <xdr:cNvSpPr txBox="1"/>
      </xdr:nvSpPr>
      <xdr:spPr>
        <a:xfrm rot="5400000">
          <a:off x="62351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5" name="TextBox 874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6" name="TextBox 875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77" name="TextBox 876"/>
        <xdr:cNvSpPr txBox="1"/>
      </xdr:nvSpPr>
      <xdr:spPr>
        <a:xfrm rot="5400000">
          <a:off x="62351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78" name="TextBox 877"/>
        <xdr:cNvSpPr txBox="1"/>
      </xdr:nvSpPr>
      <xdr:spPr>
        <a:xfrm rot="5400000">
          <a:off x="62351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9" name="TextBox 878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80" name="TextBox 879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81" name="TextBox 880"/>
        <xdr:cNvSpPr txBox="1"/>
      </xdr:nvSpPr>
      <xdr:spPr>
        <a:xfrm rot="5400000">
          <a:off x="62351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82" name="TextBox 881"/>
        <xdr:cNvSpPr txBox="1"/>
      </xdr:nvSpPr>
      <xdr:spPr>
        <a:xfrm rot="5400000">
          <a:off x="62351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83" name="TextBox 882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84" name="TextBox 883"/>
        <xdr:cNvSpPr txBox="1"/>
      </xdr:nvSpPr>
      <xdr:spPr>
        <a:xfrm rot="5400000">
          <a:off x="62351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85" name="TextBox 884"/>
        <xdr:cNvSpPr txBox="1"/>
      </xdr:nvSpPr>
      <xdr:spPr>
        <a:xfrm rot="5400000">
          <a:off x="62351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86" name="TextBox 885"/>
        <xdr:cNvSpPr txBox="1"/>
      </xdr:nvSpPr>
      <xdr:spPr>
        <a:xfrm rot="5400000">
          <a:off x="62351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87" name="TextBox 886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88" name="TextBox 887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89" name="TextBox 888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0" name="TextBox 889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891" name="TextBox 890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892" name="TextBox 891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893" name="TextBox 892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894" name="TextBox 893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5" name="TextBox 894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6" name="TextBox 895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7" name="TextBox 896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8" name="TextBox 897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9" name="TextBox 898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0" name="TextBox 899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1" name="TextBox 900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2" name="TextBox 901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3" name="TextBox 902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4" name="TextBox 903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05" name="TextBox 904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06" name="TextBox 905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7" name="TextBox 906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8" name="TextBox 907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09" name="TextBox 908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0" name="TextBox 909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11" name="TextBox 910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12" name="TextBox 911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3" name="TextBox 912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4" name="TextBox 913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15" name="TextBox 914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16" name="TextBox 915"/>
        <xdr:cNvSpPr txBox="1"/>
      </xdr:nvSpPr>
      <xdr:spPr>
        <a:xfrm rot="5400000">
          <a:off x="62351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7" name="TextBox 916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8" name="TextBox 917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9" name="TextBox 918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0" name="TextBox 919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1" name="TextBox 920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2" name="TextBox 921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3" name="TextBox 922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4" name="TextBox 923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5" name="TextBox 924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6" name="TextBox 925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7" name="TextBox 926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8" name="TextBox 927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9" name="TextBox 928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0" name="TextBox 929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31" name="TextBox 930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32" name="TextBox 931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33" name="TextBox 932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34" name="TextBox 933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5" name="TextBox 934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6" name="TextBox 935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7" name="TextBox 936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8" name="TextBox 937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9" name="TextBox 938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0" name="TextBox 939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1" name="TextBox 940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2" name="TextBox 941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3" name="TextBox 942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4" name="TextBox 943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45" name="TextBox 944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46" name="TextBox 945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7" name="TextBox 946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8" name="TextBox 947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49" name="TextBox 948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0" name="TextBox 949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51" name="TextBox 950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52" name="TextBox 951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3" name="TextBox 952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4" name="TextBox 953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55" name="TextBox 954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56" name="TextBox 955"/>
        <xdr:cNvSpPr txBox="1"/>
      </xdr:nvSpPr>
      <xdr:spPr>
        <a:xfrm rot="5400000">
          <a:off x="62351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7" name="TextBox 956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8" name="TextBox 957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9" name="TextBox 958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0" name="TextBox 959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1" name="TextBox 960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2" name="TextBox 961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3" name="TextBox 962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4" name="TextBox 963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5" name="TextBox 964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6" name="TextBox 965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7" name="TextBox 966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8" name="TextBox 967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9" name="TextBox 968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0" name="TextBox 969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71" name="TextBox 970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72" name="TextBox 971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73" name="TextBox 972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74" name="TextBox 973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5" name="TextBox 974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6" name="TextBox 975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7" name="TextBox 976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8" name="TextBox 977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9" name="TextBox 978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0" name="TextBox 979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1" name="TextBox 980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2" name="TextBox 981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3" name="TextBox 982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4" name="TextBox 983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85" name="TextBox 984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86" name="TextBox 985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7" name="TextBox 986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8" name="TextBox 987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89" name="TextBox 988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0" name="TextBox 989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91" name="TextBox 990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92" name="TextBox 991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3" name="TextBox 992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4" name="TextBox 993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95" name="TextBox 994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96" name="TextBox 995"/>
        <xdr:cNvSpPr txBox="1"/>
      </xdr:nvSpPr>
      <xdr:spPr>
        <a:xfrm rot="5400000">
          <a:off x="62351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7" name="TextBox 996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8" name="TextBox 997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9" name="TextBox 998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0" name="TextBox 999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1" name="TextBox 1000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2" name="TextBox 1001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3" name="TextBox 1002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4" name="TextBox 1003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5" name="TextBox 1004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6" name="TextBox 1005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7" name="TextBox 1006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8" name="TextBox 1007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9" name="TextBox 1008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0" name="TextBox 1009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11" name="TextBox 1010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12" name="TextBox 1011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13" name="TextBox 1012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14" name="TextBox 1013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5" name="TextBox 1014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6" name="TextBox 1015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7" name="TextBox 1016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8" name="TextBox 1017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9" name="TextBox 1018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0" name="TextBox 1019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1" name="TextBox 1020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2" name="TextBox 1021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3" name="TextBox 1022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4" name="TextBox 1023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25" name="TextBox 1024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26" name="TextBox 1025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7" name="TextBox 1026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8" name="TextBox 1027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29" name="TextBox 1028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0" name="TextBox 1029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31" name="TextBox 1030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32" name="TextBox 1031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3" name="TextBox 1032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4" name="TextBox 1033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35" name="TextBox 1034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36" name="TextBox 1035"/>
        <xdr:cNvSpPr txBox="1"/>
      </xdr:nvSpPr>
      <xdr:spPr>
        <a:xfrm rot="5400000">
          <a:off x="62351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7" name="TextBox 1036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8" name="TextBox 1037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9" name="TextBox 1038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0" name="TextBox 1039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1" name="TextBox 1040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2" name="TextBox 1041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3" name="TextBox 1042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4" name="TextBox 1043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5" name="TextBox 1044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6" name="TextBox 1045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7" name="TextBox 1046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8" name="TextBox 1047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9" name="TextBox 1048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0" name="TextBox 1049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51" name="TextBox 1050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52" name="TextBox 1051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53" name="TextBox 1052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54" name="TextBox 1053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5" name="TextBox 1054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6" name="TextBox 1055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7" name="TextBox 1056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8" name="TextBox 1057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9" name="TextBox 1058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0" name="TextBox 1059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1" name="TextBox 1060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2" name="TextBox 1061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3" name="TextBox 1062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4" name="TextBox 1063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65" name="TextBox 1064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66" name="TextBox 1065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7" name="TextBox 1066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8" name="TextBox 1067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69" name="TextBox 1068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0" name="TextBox 1069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71" name="TextBox 1070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72" name="TextBox 1071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3" name="TextBox 1072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4" name="TextBox 1073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75" name="TextBox 1074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76" name="TextBox 1075"/>
        <xdr:cNvSpPr txBox="1"/>
      </xdr:nvSpPr>
      <xdr:spPr>
        <a:xfrm rot="5400000">
          <a:off x="62351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7" name="TextBox 1076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8" name="TextBox 1077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9" name="TextBox 1078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0" name="TextBox 1079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1" name="TextBox 1080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2" name="TextBox 1081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3" name="TextBox 1082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4" name="TextBox 1083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5" name="TextBox 1084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6" name="TextBox 1085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7" name="TextBox 1086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8" name="TextBox 1087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9" name="TextBox 1088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0" name="TextBox 1089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091" name="TextBox 1090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092" name="TextBox 1091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093" name="TextBox 1092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094" name="TextBox 1093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5" name="TextBox 1094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6" name="TextBox 1095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7" name="TextBox 1096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8" name="TextBox 1097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9" name="TextBox 1098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0" name="TextBox 1099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1" name="TextBox 1100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2" name="TextBox 1101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3" name="TextBox 1102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4" name="TextBox 1103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05" name="TextBox 1104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06" name="TextBox 1105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7" name="TextBox 1106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8" name="TextBox 1107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09" name="TextBox 1108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0" name="TextBox 1109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11" name="TextBox 1110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12" name="TextBox 1111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3" name="TextBox 1112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4" name="TextBox 1113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15" name="TextBox 1114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16" name="TextBox 1115"/>
        <xdr:cNvSpPr txBox="1"/>
      </xdr:nvSpPr>
      <xdr:spPr>
        <a:xfrm rot="5400000">
          <a:off x="62351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7" name="TextBox 1116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8" name="TextBox 1117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9" name="TextBox 1118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0" name="TextBox 1119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1" name="TextBox 1120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2" name="TextBox 1121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3" name="TextBox 1122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4" name="TextBox 1123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5" name="TextBox 1124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6" name="TextBox 1125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7" name="TextBox 1126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8" name="TextBox 1127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9" name="TextBox 1128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0" name="TextBox 1129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31" name="TextBox 1130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32" name="TextBox 1131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33" name="TextBox 1132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34" name="TextBox 1133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5" name="TextBox 1134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6" name="TextBox 1135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7" name="TextBox 1136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8" name="TextBox 1137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9" name="TextBox 1138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0" name="TextBox 1139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1" name="TextBox 1140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2" name="TextBox 1141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3" name="TextBox 1142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4" name="TextBox 1143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45" name="TextBox 1144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46" name="TextBox 1145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7" name="TextBox 1146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8" name="TextBox 1147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49" name="TextBox 1148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50" name="TextBox 1149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51" name="TextBox 1150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52" name="TextBox 1151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53" name="TextBox 1152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54" name="TextBox 1153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55" name="TextBox 1154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56" name="TextBox 1155"/>
        <xdr:cNvSpPr txBox="1"/>
      </xdr:nvSpPr>
      <xdr:spPr>
        <a:xfrm rot="5400000">
          <a:off x="62351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57" name="TextBox 1156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58" name="TextBox 1157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59" name="TextBox 1158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60" name="TextBox 1159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61" name="TextBox 1160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62" name="TextBox 1161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63" name="TextBox 1162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64" name="TextBox 1163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65" name="TextBox 1164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59</xdr:row>
      <xdr:rowOff>103415</xdr:rowOff>
    </xdr:from>
    <xdr:ext cx="280205" cy="184731"/>
    <xdr:sp macro="" textlink="">
      <xdr:nvSpPr>
        <xdr:cNvPr id="1166" name="TextBox 1165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67" name="TextBox 1166"/>
        <xdr:cNvSpPr txBox="1"/>
      </xdr:nvSpPr>
      <xdr:spPr>
        <a:xfrm rot="5400000">
          <a:off x="62351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68" name="TextBox 1167"/>
        <xdr:cNvSpPr txBox="1"/>
      </xdr:nvSpPr>
      <xdr:spPr>
        <a:xfrm rot="5400000">
          <a:off x="62351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69" name="TextBox 1168"/>
        <xdr:cNvSpPr txBox="1"/>
      </xdr:nvSpPr>
      <xdr:spPr>
        <a:xfrm rot="5400000">
          <a:off x="623517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0" name="TextBox 1169"/>
        <xdr:cNvSpPr txBox="1"/>
      </xdr:nvSpPr>
      <xdr:spPr>
        <a:xfrm rot="5400000">
          <a:off x="623517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71" name="TextBox 1170"/>
        <xdr:cNvSpPr txBox="1"/>
      </xdr:nvSpPr>
      <xdr:spPr>
        <a:xfrm rot="5400000">
          <a:off x="62351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72" name="TextBox 1171"/>
        <xdr:cNvSpPr txBox="1"/>
      </xdr:nvSpPr>
      <xdr:spPr>
        <a:xfrm rot="5400000">
          <a:off x="62351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73" name="TextBox 1172"/>
        <xdr:cNvSpPr txBox="1"/>
      </xdr:nvSpPr>
      <xdr:spPr>
        <a:xfrm rot="5400000">
          <a:off x="62351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74" name="TextBox 1173"/>
        <xdr:cNvSpPr txBox="1"/>
      </xdr:nvSpPr>
      <xdr:spPr>
        <a:xfrm rot="5400000">
          <a:off x="62351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5" name="TextBox 1174"/>
        <xdr:cNvSpPr txBox="1"/>
      </xdr:nvSpPr>
      <xdr:spPr>
        <a:xfrm rot="5400000">
          <a:off x="623517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6" name="TextBox 1175"/>
        <xdr:cNvSpPr txBox="1"/>
      </xdr:nvSpPr>
      <xdr:spPr>
        <a:xfrm rot="5400000">
          <a:off x="623517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7" name="TextBox 1176"/>
        <xdr:cNvSpPr txBox="1"/>
      </xdr:nvSpPr>
      <xdr:spPr>
        <a:xfrm rot="5400000">
          <a:off x="623517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8" name="TextBox 1177"/>
        <xdr:cNvSpPr txBox="1"/>
      </xdr:nvSpPr>
      <xdr:spPr>
        <a:xfrm rot="5400000">
          <a:off x="623517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179" name="TextBox 1178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180" name="TextBox 1179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181" name="TextBox 1180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182" name="TextBox 1181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10</xdr:row>
      <xdr:rowOff>103415</xdr:rowOff>
    </xdr:from>
    <xdr:ext cx="280205" cy="184731"/>
    <xdr:sp macro="" textlink="">
      <xdr:nvSpPr>
        <xdr:cNvPr id="1183" name="TextBox 1182"/>
        <xdr:cNvSpPr txBox="1"/>
      </xdr:nvSpPr>
      <xdr:spPr>
        <a:xfrm rot="5400000">
          <a:off x="1328367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184" name="TextBox 1183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185" name="TextBox 1184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186" name="TextBox 1185"/>
        <xdr:cNvSpPr txBox="1"/>
      </xdr:nvSpPr>
      <xdr:spPr>
        <a:xfrm rot="5400000">
          <a:off x="132836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187" name="TextBox 1186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188" name="TextBox 1187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189" name="TextBox 1188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190" name="TextBox 1189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191" name="TextBox 1190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192" name="TextBox 1191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193" name="TextBox 1192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194" name="TextBox 1193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195" name="TextBox 1194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196" name="TextBox 1195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197" name="TextBox 1196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10</xdr:row>
      <xdr:rowOff>103415</xdr:rowOff>
    </xdr:from>
    <xdr:ext cx="280205" cy="184731"/>
    <xdr:sp macro="" textlink="">
      <xdr:nvSpPr>
        <xdr:cNvPr id="1198" name="TextBox 1197"/>
        <xdr:cNvSpPr txBox="1"/>
      </xdr:nvSpPr>
      <xdr:spPr>
        <a:xfrm rot="5400000">
          <a:off x="1328367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199" name="TextBox 1198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00" name="TextBox 1199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01" name="TextBox 1200"/>
        <xdr:cNvSpPr txBox="1"/>
      </xdr:nvSpPr>
      <xdr:spPr>
        <a:xfrm rot="5400000">
          <a:off x="132836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02" name="TextBox 1201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03" name="TextBox 1202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204" name="TextBox 1203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205" name="TextBox 1204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206" name="TextBox 1205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207" name="TextBox 1206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208" name="TextBox 1207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209" name="TextBox 1208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210" name="TextBox 1209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11" name="TextBox 1210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12" name="TextBox 1211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13" name="TextBox 1212"/>
        <xdr:cNvSpPr txBox="1"/>
      </xdr:nvSpPr>
      <xdr:spPr>
        <a:xfrm rot="5400000">
          <a:off x="132836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14" name="TextBox 1213"/>
        <xdr:cNvSpPr txBox="1"/>
      </xdr:nvSpPr>
      <xdr:spPr>
        <a:xfrm rot="5400000">
          <a:off x="132836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15" name="TextBox 1214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16" name="TextBox 1215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17" name="TextBox 1216"/>
        <xdr:cNvSpPr txBox="1"/>
      </xdr:nvSpPr>
      <xdr:spPr>
        <a:xfrm rot="5400000">
          <a:off x="132836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18" name="TextBox 1217"/>
        <xdr:cNvSpPr txBox="1"/>
      </xdr:nvSpPr>
      <xdr:spPr>
        <a:xfrm rot="5400000">
          <a:off x="132836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19" name="TextBox 1218"/>
        <xdr:cNvSpPr txBox="1"/>
      </xdr:nvSpPr>
      <xdr:spPr>
        <a:xfrm rot="5400000">
          <a:off x="132836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20" name="TextBox 1219"/>
        <xdr:cNvSpPr txBox="1"/>
      </xdr:nvSpPr>
      <xdr:spPr>
        <a:xfrm rot="5400000">
          <a:off x="132836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21" name="TextBox 1220"/>
        <xdr:cNvSpPr txBox="1"/>
      </xdr:nvSpPr>
      <xdr:spPr>
        <a:xfrm rot="5400000">
          <a:off x="132836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22" name="TextBox 1221"/>
        <xdr:cNvSpPr txBox="1"/>
      </xdr:nvSpPr>
      <xdr:spPr>
        <a:xfrm rot="5400000">
          <a:off x="132836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23" name="TextBox 1222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24" name="TextBox 1223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25" name="TextBox 1224"/>
        <xdr:cNvSpPr txBox="1"/>
      </xdr:nvSpPr>
      <xdr:spPr>
        <a:xfrm rot="5400000">
          <a:off x="132836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26" name="TextBox 1225"/>
        <xdr:cNvSpPr txBox="1"/>
      </xdr:nvSpPr>
      <xdr:spPr>
        <a:xfrm rot="5400000">
          <a:off x="132836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27" name="TextBox 1226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28" name="TextBox 1227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29" name="TextBox 1228"/>
        <xdr:cNvSpPr txBox="1"/>
      </xdr:nvSpPr>
      <xdr:spPr>
        <a:xfrm rot="5400000">
          <a:off x="132836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30" name="TextBox 1229"/>
        <xdr:cNvSpPr txBox="1"/>
      </xdr:nvSpPr>
      <xdr:spPr>
        <a:xfrm rot="5400000">
          <a:off x="132836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31" name="TextBox 1230"/>
        <xdr:cNvSpPr txBox="1"/>
      </xdr:nvSpPr>
      <xdr:spPr>
        <a:xfrm rot="5400000">
          <a:off x="132836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32" name="TextBox 1231"/>
        <xdr:cNvSpPr txBox="1"/>
      </xdr:nvSpPr>
      <xdr:spPr>
        <a:xfrm rot="5400000">
          <a:off x="132836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33" name="TextBox 1232"/>
        <xdr:cNvSpPr txBox="1"/>
      </xdr:nvSpPr>
      <xdr:spPr>
        <a:xfrm rot="5400000">
          <a:off x="132836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34" name="TextBox 1233"/>
        <xdr:cNvSpPr txBox="1"/>
      </xdr:nvSpPr>
      <xdr:spPr>
        <a:xfrm rot="5400000">
          <a:off x="132836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35" name="TextBox 1234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36" name="TextBox 1235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37" name="TextBox 1236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38" name="TextBox 1237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239" name="TextBox 1238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240" name="TextBox 1239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241" name="TextBox 1240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242" name="TextBox 1241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10</xdr:row>
      <xdr:rowOff>103415</xdr:rowOff>
    </xdr:from>
    <xdr:ext cx="280205" cy="184731"/>
    <xdr:sp macro="" textlink="">
      <xdr:nvSpPr>
        <xdr:cNvPr id="1243" name="TextBox 1242"/>
        <xdr:cNvSpPr txBox="1"/>
      </xdr:nvSpPr>
      <xdr:spPr>
        <a:xfrm rot="5400000">
          <a:off x="1328367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44" name="TextBox 1243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45" name="TextBox 1244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46" name="TextBox 1245"/>
        <xdr:cNvSpPr txBox="1"/>
      </xdr:nvSpPr>
      <xdr:spPr>
        <a:xfrm rot="5400000">
          <a:off x="132836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47" name="TextBox 1246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48" name="TextBox 1247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249" name="TextBox 1248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250" name="TextBox 1249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251" name="TextBox 1250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252" name="TextBox 1251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253" name="TextBox 1252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254" name="TextBox 1253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255" name="TextBox 1254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256" name="TextBox 1255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257" name="TextBox 1256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10</xdr:row>
      <xdr:rowOff>103415</xdr:rowOff>
    </xdr:from>
    <xdr:ext cx="280205" cy="184731"/>
    <xdr:sp macro="" textlink="">
      <xdr:nvSpPr>
        <xdr:cNvPr id="1258" name="TextBox 1257"/>
        <xdr:cNvSpPr txBox="1"/>
      </xdr:nvSpPr>
      <xdr:spPr>
        <a:xfrm rot="5400000">
          <a:off x="1328367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59" name="TextBox 1258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60" name="TextBox 1259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61" name="TextBox 1260"/>
        <xdr:cNvSpPr txBox="1"/>
      </xdr:nvSpPr>
      <xdr:spPr>
        <a:xfrm rot="5400000">
          <a:off x="132836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62" name="TextBox 1261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63" name="TextBox 1262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264" name="TextBox 1263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265" name="TextBox 1264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266" name="TextBox 1265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267" name="TextBox 1266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268" name="TextBox 1267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0</xdr:rowOff>
    </xdr:from>
    <xdr:ext cx="280205" cy="184731"/>
    <xdr:sp macro="" textlink="">
      <xdr:nvSpPr>
        <xdr:cNvPr id="1269" name="TextBox 1268"/>
        <xdr:cNvSpPr txBox="1"/>
      </xdr:nvSpPr>
      <xdr:spPr>
        <a:xfrm rot="5400000">
          <a:off x="132836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270" name="TextBox 1269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71" name="TextBox 1270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72" name="TextBox 1271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73" name="TextBox 1272"/>
        <xdr:cNvSpPr txBox="1"/>
      </xdr:nvSpPr>
      <xdr:spPr>
        <a:xfrm rot="5400000">
          <a:off x="132836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74" name="TextBox 1273"/>
        <xdr:cNvSpPr txBox="1"/>
      </xdr:nvSpPr>
      <xdr:spPr>
        <a:xfrm rot="5400000">
          <a:off x="132836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75" name="TextBox 1274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76" name="TextBox 1275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77" name="TextBox 1276"/>
        <xdr:cNvSpPr txBox="1"/>
      </xdr:nvSpPr>
      <xdr:spPr>
        <a:xfrm rot="5400000">
          <a:off x="132836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78" name="TextBox 1277"/>
        <xdr:cNvSpPr txBox="1"/>
      </xdr:nvSpPr>
      <xdr:spPr>
        <a:xfrm rot="5400000">
          <a:off x="132836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79" name="TextBox 1278"/>
        <xdr:cNvSpPr txBox="1"/>
      </xdr:nvSpPr>
      <xdr:spPr>
        <a:xfrm rot="5400000">
          <a:off x="132836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80" name="TextBox 1279"/>
        <xdr:cNvSpPr txBox="1"/>
      </xdr:nvSpPr>
      <xdr:spPr>
        <a:xfrm rot="5400000">
          <a:off x="132836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81" name="TextBox 1280"/>
        <xdr:cNvSpPr txBox="1"/>
      </xdr:nvSpPr>
      <xdr:spPr>
        <a:xfrm rot="5400000">
          <a:off x="132836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82" name="TextBox 1281"/>
        <xdr:cNvSpPr txBox="1"/>
      </xdr:nvSpPr>
      <xdr:spPr>
        <a:xfrm rot="5400000">
          <a:off x="132836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83" name="TextBox 1282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84" name="TextBox 1283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85" name="TextBox 1284"/>
        <xdr:cNvSpPr txBox="1"/>
      </xdr:nvSpPr>
      <xdr:spPr>
        <a:xfrm rot="5400000">
          <a:off x="132836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86" name="TextBox 1285"/>
        <xdr:cNvSpPr txBox="1"/>
      </xdr:nvSpPr>
      <xdr:spPr>
        <a:xfrm rot="5400000">
          <a:off x="132836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87" name="TextBox 1286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88" name="TextBox 1287"/>
        <xdr:cNvSpPr txBox="1"/>
      </xdr:nvSpPr>
      <xdr:spPr>
        <a:xfrm rot="5400000">
          <a:off x="132836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89" name="TextBox 1288"/>
        <xdr:cNvSpPr txBox="1"/>
      </xdr:nvSpPr>
      <xdr:spPr>
        <a:xfrm rot="5400000">
          <a:off x="132836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90" name="TextBox 1289"/>
        <xdr:cNvSpPr txBox="1"/>
      </xdr:nvSpPr>
      <xdr:spPr>
        <a:xfrm rot="5400000">
          <a:off x="132836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91" name="TextBox 1290"/>
        <xdr:cNvSpPr txBox="1"/>
      </xdr:nvSpPr>
      <xdr:spPr>
        <a:xfrm rot="5400000">
          <a:off x="132836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92" name="TextBox 1291"/>
        <xdr:cNvSpPr txBox="1"/>
      </xdr:nvSpPr>
      <xdr:spPr>
        <a:xfrm rot="5400000">
          <a:off x="132836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93" name="TextBox 1292"/>
        <xdr:cNvSpPr txBox="1"/>
      </xdr:nvSpPr>
      <xdr:spPr>
        <a:xfrm rot="5400000">
          <a:off x="132836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94" name="TextBox 1293"/>
        <xdr:cNvSpPr txBox="1"/>
      </xdr:nvSpPr>
      <xdr:spPr>
        <a:xfrm rot="5400000">
          <a:off x="132836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95" name="TextBox 1294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96" name="TextBox 1295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97" name="TextBox 1296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98" name="TextBox 1297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19</xdr:row>
      <xdr:rowOff>103415</xdr:rowOff>
    </xdr:from>
    <xdr:ext cx="280205" cy="184731"/>
    <xdr:sp macro="" textlink="">
      <xdr:nvSpPr>
        <xdr:cNvPr id="1299" name="TextBox 1298"/>
        <xdr:cNvSpPr txBox="1"/>
      </xdr:nvSpPr>
      <xdr:spPr>
        <a:xfrm rot="5400000">
          <a:off x="1328367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19</xdr:row>
      <xdr:rowOff>103415</xdr:rowOff>
    </xdr:from>
    <xdr:ext cx="280205" cy="184731"/>
    <xdr:sp macro="" textlink="">
      <xdr:nvSpPr>
        <xdr:cNvPr id="1300" name="TextBox 1299"/>
        <xdr:cNvSpPr txBox="1"/>
      </xdr:nvSpPr>
      <xdr:spPr>
        <a:xfrm rot="5400000">
          <a:off x="1328367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20</xdr:row>
      <xdr:rowOff>103415</xdr:rowOff>
    </xdr:from>
    <xdr:ext cx="280205" cy="184731"/>
    <xdr:sp macro="" textlink="">
      <xdr:nvSpPr>
        <xdr:cNvPr id="1301" name="TextBox 1300"/>
        <xdr:cNvSpPr txBox="1"/>
      </xdr:nvSpPr>
      <xdr:spPr>
        <a:xfrm rot="5400000">
          <a:off x="1328367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20</xdr:row>
      <xdr:rowOff>103415</xdr:rowOff>
    </xdr:from>
    <xdr:ext cx="280205" cy="184731"/>
    <xdr:sp macro="" textlink="">
      <xdr:nvSpPr>
        <xdr:cNvPr id="1302" name="TextBox 1301"/>
        <xdr:cNvSpPr txBox="1"/>
      </xdr:nvSpPr>
      <xdr:spPr>
        <a:xfrm rot="5400000">
          <a:off x="1328367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1303" name="TextBox 1302"/>
        <xdr:cNvSpPr txBox="1"/>
      </xdr:nvSpPr>
      <xdr:spPr>
        <a:xfrm rot="5400000">
          <a:off x="132836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1304" name="TextBox 1303"/>
        <xdr:cNvSpPr txBox="1"/>
      </xdr:nvSpPr>
      <xdr:spPr>
        <a:xfrm rot="5400000">
          <a:off x="132836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23</xdr:row>
      <xdr:rowOff>103415</xdr:rowOff>
    </xdr:from>
    <xdr:ext cx="280205" cy="184731"/>
    <xdr:sp macro="" textlink="">
      <xdr:nvSpPr>
        <xdr:cNvPr id="1305" name="TextBox 1304"/>
        <xdr:cNvSpPr txBox="1"/>
      </xdr:nvSpPr>
      <xdr:spPr>
        <a:xfrm rot="5400000">
          <a:off x="1328367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23</xdr:row>
      <xdr:rowOff>103415</xdr:rowOff>
    </xdr:from>
    <xdr:ext cx="280205" cy="184731"/>
    <xdr:sp macro="" textlink="">
      <xdr:nvSpPr>
        <xdr:cNvPr id="1306" name="TextBox 1305"/>
        <xdr:cNvSpPr txBox="1"/>
      </xdr:nvSpPr>
      <xdr:spPr>
        <a:xfrm rot="5400000">
          <a:off x="1328367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24</xdr:row>
      <xdr:rowOff>103415</xdr:rowOff>
    </xdr:from>
    <xdr:ext cx="280205" cy="184731"/>
    <xdr:sp macro="" textlink="">
      <xdr:nvSpPr>
        <xdr:cNvPr id="1307" name="TextBox 1306"/>
        <xdr:cNvSpPr txBox="1"/>
      </xdr:nvSpPr>
      <xdr:spPr>
        <a:xfrm rot="5400000">
          <a:off x="132836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24</xdr:row>
      <xdr:rowOff>103415</xdr:rowOff>
    </xdr:from>
    <xdr:ext cx="280205" cy="184731"/>
    <xdr:sp macro="" textlink="">
      <xdr:nvSpPr>
        <xdr:cNvPr id="1308" name="TextBox 1307"/>
        <xdr:cNvSpPr txBox="1"/>
      </xdr:nvSpPr>
      <xdr:spPr>
        <a:xfrm rot="5400000">
          <a:off x="132836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309" name="TextBox 1308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310" name="TextBox 1309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311" name="TextBox 1310"/>
        <xdr:cNvSpPr txBox="1"/>
      </xdr:nvSpPr>
      <xdr:spPr>
        <a:xfrm rot="5400000">
          <a:off x="132836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312" name="TextBox 1311"/>
        <xdr:cNvSpPr txBox="1"/>
      </xdr:nvSpPr>
      <xdr:spPr>
        <a:xfrm rot="5400000">
          <a:off x="132836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313" name="TextBox 1312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314" name="TextBox 1313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315" name="TextBox 1314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316" name="TextBox 1315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317" name="TextBox 1316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318" name="TextBox 1317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319" name="TextBox 1318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320" name="TextBox 1319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321" name="TextBox 1320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322" name="TextBox 1321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323" name="TextBox 1322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324" name="TextBox 1323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325" name="TextBox 1324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326" name="TextBox 1325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327" name="TextBox 1326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328" name="TextBox 1327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329" name="TextBox 1328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330" name="TextBox 1329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331" name="TextBox 1330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332" name="TextBox 1331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333" name="TextBox 1332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334" name="TextBox 1333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335" name="TextBox 1334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336" name="TextBox 1335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337" name="TextBox 1336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338" name="TextBox 1337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339" name="TextBox 1338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340" name="TextBox 1339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341" name="TextBox 1340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342" name="TextBox 1341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343" name="TextBox 1342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344" name="TextBox 1343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345" name="TextBox 1344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346" name="TextBox 1345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347" name="TextBox 1346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348" name="TextBox 1347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349" name="TextBox 1348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350" name="TextBox 1349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351" name="TextBox 1350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352" name="TextBox 1351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353" name="TextBox 1352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354" name="TextBox 1353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355" name="TextBox 1354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356" name="TextBox 1355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357" name="TextBox 1356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358" name="TextBox 1357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359" name="TextBox 1358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360" name="TextBox 1359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361" name="TextBox 1360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362" name="TextBox 1361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363" name="TextBox 1362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364" name="TextBox 1363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365" name="TextBox 1364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366" name="TextBox 1365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367" name="TextBox 1366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368" name="TextBox 1367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369" name="TextBox 1368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370" name="TextBox 1369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371" name="TextBox 1370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372" name="TextBox 1371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373" name="TextBox 1372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374" name="TextBox 1373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375" name="TextBox 1374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376" name="TextBox 1375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377" name="TextBox 1376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378" name="TextBox 1377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379" name="TextBox 1378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380" name="TextBox 1379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381" name="TextBox 1380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382" name="TextBox 1381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383" name="TextBox 1382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384" name="TextBox 1383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385" name="TextBox 1384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386" name="TextBox 1385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387" name="TextBox 1386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388" name="TextBox 1387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389" name="TextBox 1388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390" name="TextBox 1389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391" name="TextBox 1390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392" name="TextBox 1391"/>
        <xdr:cNvSpPr txBox="1"/>
      </xdr:nvSpPr>
      <xdr:spPr>
        <a:xfrm rot="5400000">
          <a:off x="132836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393" name="TextBox 1392"/>
        <xdr:cNvSpPr txBox="1"/>
      </xdr:nvSpPr>
      <xdr:spPr>
        <a:xfrm rot="5400000">
          <a:off x="132836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394" name="TextBox 1393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395" name="TextBox 1394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396" name="TextBox 1395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397" name="TextBox 1396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398" name="TextBox 1397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399" name="TextBox 1398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400" name="TextBox 1399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401" name="TextBox 1400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402" name="TextBox 1401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403" name="TextBox 1402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404" name="TextBox 1403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405" name="TextBox 1404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06" name="TextBox 1405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07" name="TextBox 1406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08" name="TextBox 1407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09" name="TextBox 1408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10" name="TextBox 1409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11" name="TextBox 1410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12" name="TextBox 1411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13" name="TextBox 1412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14" name="TextBox 1413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15" name="TextBox 1414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16" name="TextBox 1415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17" name="TextBox 1416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18" name="TextBox 1417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19" name="TextBox 1418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20" name="TextBox 1419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21" name="TextBox 1420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2" name="TextBox 1421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3" name="TextBox 1422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4" name="TextBox 1423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5" name="TextBox 1424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6" name="TextBox 1425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7" name="TextBox 1426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8" name="TextBox 1427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9" name="TextBox 1428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0" name="TextBox 1429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1" name="TextBox 1430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2" name="TextBox 1431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3" name="TextBox 1432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4" name="TextBox 1433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5" name="TextBox 1434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6" name="TextBox 1435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7" name="TextBox 1436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38" name="TextBox 1437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39" name="TextBox 1438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40" name="TextBox 1439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41" name="TextBox 1440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42" name="TextBox 1441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43" name="TextBox 1442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44" name="TextBox 1443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45" name="TextBox 1444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446" name="TextBox 1445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447" name="TextBox 1446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448" name="TextBox 1447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1449" name="TextBox 1448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19</xdr:row>
      <xdr:rowOff>103415</xdr:rowOff>
    </xdr:from>
    <xdr:ext cx="280205" cy="184731"/>
    <xdr:sp macro="" textlink="">
      <xdr:nvSpPr>
        <xdr:cNvPr id="1450" name="TextBox 1449"/>
        <xdr:cNvSpPr txBox="1"/>
      </xdr:nvSpPr>
      <xdr:spPr>
        <a:xfrm rot="5400000">
          <a:off x="1328367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19</xdr:row>
      <xdr:rowOff>103415</xdr:rowOff>
    </xdr:from>
    <xdr:ext cx="280205" cy="184731"/>
    <xdr:sp macro="" textlink="">
      <xdr:nvSpPr>
        <xdr:cNvPr id="1451" name="TextBox 1450"/>
        <xdr:cNvSpPr txBox="1"/>
      </xdr:nvSpPr>
      <xdr:spPr>
        <a:xfrm rot="5400000">
          <a:off x="1328367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19</xdr:row>
      <xdr:rowOff>103415</xdr:rowOff>
    </xdr:from>
    <xdr:ext cx="280205" cy="184731"/>
    <xdr:sp macro="" textlink="">
      <xdr:nvSpPr>
        <xdr:cNvPr id="1452" name="TextBox 1451"/>
        <xdr:cNvSpPr txBox="1"/>
      </xdr:nvSpPr>
      <xdr:spPr>
        <a:xfrm rot="5400000">
          <a:off x="1328367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19</xdr:row>
      <xdr:rowOff>103415</xdr:rowOff>
    </xdr:from>
    <xdr:ext cx="280205" cy="184731"/>
    <xdr:sp macro="" textlink="">
      <xdr:nvSpPr>
        <xdr:cNvPr id="1453" name="TextBox 1452"/>
        <xdr:cNvSpPr txBox="1"/>
      </xdr:nvSpPr>
      <xdr:spPr>
        <a:xfrm rot="5400000">
          <a:off x="1328367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20</xdr:row>
      <xdr:rowOff>103415</xdr:rowOff>
    </xdr:from>
    <xdr:ext cx="280205" cy="184731"/>
    <xdr:sp macro="" textlink="">
      <xdr:nvSpPr>
        <xdr:cNvPr id="1454" name="TextBox 1453"/>
        <xdr:cNvSpPr txBox="1"/>
      </xdr:nvSpPr>
      <xdr:spPr>
        <a:xfrm rot="5400000">
          <a:off x="1328367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20</xdr:row>
      <xdr:rowOff>103415</xdr:rowOff>
    </xdr:from>
    <xdr:ext cx="280205" cy="184731"/>
    <xdr:sp macro="" textlink="">
      <xdr:nvSpPr>
        <xdr:cNvPr id="1455" name="TextBox 1454"/>
        <xdr:cNvSpPr txBox="1"/>
      </xdr:nvSpPr>
      <xdr:spPr>
        <a:xfrm rot="5400000">
          <a:off x="1328367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20</xdr:row>
      <xdr:rowOff>103415</xdr:rowOff>
    </xdr:from>
    <xdr:ext cx="280205" cy="184731"/>
    <xdr:sp macro="" textlink="">
      <xdr:nvSpPr>
        <xdr:cNvPr id="1456" name="TextBox 1455"/>
        <xdr:cNvSpPr txBox="1"/>
      </xdr:nvSpPr>
      <xdr:spPr>
        <a:xfrm rot="5400000">
          <a:off x="1328367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20</xdr:row>
      <xdr:rowOff>103415</xdr:rowOff>
    </xdr:from>
    <xdr:ext cx="280205" cy="184731"/>
    <xdr:sp macro="" textlink="">
      <xdr:nvSpPr>
        <xdr:cNvPr id="1457" name="TextBox 1456"/>
        <xdr:cNvSpPr txBox="1"/>
      </xdr:nvSpPr>
      <xdr:spPr>
        <a:xfrm rot="5400000">
          <a:off x="1328367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1458" name="TextBox 1457"/>
        <xdr:cNvSpPr txBox="1"/>
      </xdr:nvSpPr>
      <xdr:spPr>
        <a:xfrm rot="5400000">
          <a:off x="132836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1459" name="TextBox 1458"/>
        <xdr:cNvSpPr txBox="1"/>
      </xdr:nvSpPr>
      <xdr:spPr>
        <a:xfrm rot="5400000">
          <a:off x="132836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1460" name="TextBox 1459"/>
        <xdr:cNvSpPr txBox="1"/>
      </xdr:nvSpPr>
      <xdr:spPr>
        <a:xfrm rot="5400000">
          <a:off x="132836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1461" name="TextBox 1460"/>
        <xdr:cNvSpPr txBox="1"/>
      </xdr:nvSpPr>
      <xdr:spPr>
        <a:xfrm rot="5400000">
          <a:off x="132836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23</xdr:row>
      <xdr:rowOff>103415</xdr:rowOff>
    </xdr:from>
    <xdr:ext cx="280205" cy="184731"/>
    <xdr:sp macro="" textlink="">
      <xdr:nvSpPr>
        <xdr:cNvPr id="1462" name="TextBox 1461"/>
        <xdr:cNvSpPr txBox="1"/>
      </xdr:nvSpPr>
      <xdr:spPr>
        <a:xfrm rot="5400000">
          <a:off x="1328367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23</xdr:row>
      <xdr:rowOff>103415</xdr:rowOff>
    </xdr:from>
    <xdr:ext cx="280205" cy="184731"/>
    <xdr:sp macro="" textlink="">
      <xdr:nvSpPr>
        <xdr:cNvPr id="1463" name="TextBox 1462"/>
        <xdr:cNvSpPr txBox="1"/>
      </xdr:nvSpPr>
      <xdr:spPr>
        <a:xfrm rot="5400000">
          <a:off x="1328367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23</xdr:row>
      <xdr:rowOff>103415</xdr:rowOff>
    </xdr:from>
    <xdr:ext cx="280205" cy="184731"/>
    <xdr:sp macro="" textlink="">
      <xdr:nvSpPr>
        <xdr:cNvPr id="1464" name="TextBox 1463"/>
        <xdr:cNvSpPr txBox="1"/>
      </xdr:nvSpPr>
      <xdr:spPr>
        <a:xfrm rot="5400000">
          <a:off x="1328367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23</xdr:row>
      <xdr:rowOff>103415</xdr:rowOff>
    </xdr:from>
    <xdr:ext cx="280205" cy="184731"/>
    <xdr:sp macro="" textlink="">
      <xdr:nvSpPr>
        <xdr:cNvPr id="1465" name="TextBox 1464"/>
        <xdr:cNvSpPr txBox="1"/>
      </xdr:nvSpPr>
      <xdr:spPr>
        <a:xfrm rot="5400000">
          <a:off x="1328367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24</xdr:row>
      <xdr:rowOff>103415</xdr:rowOff>
    </xdr:from>
    <xdr:ext cx="280205" cy="184731"/>
    <xdr:sp macro="" textlink="">
      <xdr:nvSpPr>
        <xdr:cNvPr id="1466" name="TextBox 1465"/>
        <xdr:cNvSpPr txBox="1"/>
      </xdr:nvSpPr>
      <xdr:spPr>
        <a:xfrm rot="5400000">
          <a:off x="132836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24</xdr:row>
      <xdr:rowOff>103415</xdr:rowOff>
    </xdr:from>
    <xdr:ext cx="280205" cy="184731"/>
    <xdr:sp macro="" textlink="">
      <xdr:nvSpPr>
        <xdr:cNvPr id="1467" name="TextBox 1466"/>
        <xdr:cNvSpPr txBox="1"/>
      </xdr:nvSpPr>
      <xdr:spPr>
        <a:xfrm rot="5400000">
          <a:off x="132836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24</xdr:row>
      <xdr:rowOff>103415</xdr:rowOff>
    </xdr:from>
    <xdr:ext cx="280205" cy="184731"/>
    <xdr:sp macro="" textlink="">
      <xdr:nvSpPr>
        <xdr:cNvPr id="1468" name="TextBox 1467"/>
        <xdr:cNvSpPr txBox="1"/>
      </xdr:nvSpPr>
      <xdr:spPr>
        <a:xfrm rot="5400000">
          <a:off x="132836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24</xdr:row>
      <xdr:rowOff>103415</xdr:rowOff>
    </xdr:from>
    <xdr:ext cx="280205" cy="184731"/>
    <xdr:sp macro="" textlink="">
      <xdr:nvSpPr>
        <xdr:cNvPr id="1469" name="TextBox 1468"/>
        <xdr:cNvSpPr txBox="1"/>
      </xdr:nvSpPr>
      <xdr:spPr>
        <a:xfrm rot="5400000">
          <a:off x="132836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470" name="TextBox 1469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471" name="TextBox 1470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472" name="TextBox 1471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473" name="TextBox 1472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74" name="TextBox 1473"/>
        <xdr:cNvSpPr txBox="1"/>
      </xdr:nvSpPr>
      <xdr:spPr>
        <a:xfrm rot="5400000">
          <a:off x="132836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75" name="TextBox 1474"/>
        <xdr:cNvSpPr txBox="1"/>
      </xdr:nvSpPr>
      <xdr:spPr>
        <a:xfrm rot="5400000">
          <a:off x="132836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76" name="TextBox 1475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77" name="TextBox 1476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78" name="TextBox 1477"/>
        <xdr:cNvSpPr txBox="1"/>
      </xdr:nvSpPr>
      <xdr:spPr>
        <a:xfrm rot="5400000">
          <a:off x="132836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79" name="TextBox 1478"/>
        <xdr:cNvSpPr txBox="1"/>
      </xdr:nvSpPr>
      <xdr:spPr>
        <a:xfrm rot="5400000">
          <a:off x="132836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80" name="TextBox 1479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81" name="TextBox 1480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82" name="TextBox 1481"/>
        <xdr:cNvSpPr txBox="1"/>
      </xdr:nvSpPr>
      <xdr:spPr>
        <a:xfrm rot="5400000">
          <a:off x="132836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83" name="TextBox 1482"/>
        <xdr:cNvSpPr txBox="1"/>
      </xdr:nvSpPr>
      <xdr:spPr>
        <a:xfrm rot="5400000">
          <a:off x="132836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84" name="TextBox 1483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85" name="TextBox 1484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86" name="TextBox 1485"/>
        <xdr:cNvSpPr txBox="1"/>
      </xdr:nvSpPr>
      <xdr:spPr>
        <a:xfrm rot="5400000">
          <a:off x="132836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87" name="TextBox 1486"/>
        <xdr:cNvSpPr txBox="1"/>
      </xdr:nvSpPr>
      <xdr:spPr>
        <a:xfrm rot="5400000">
          <a:off x="1328367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88" name="TextBox 1487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89" name="TextBox 1488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90" name="TextBox 1489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91" name="TextBox 1490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492" name="TextBox 1491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493" name="TextBox 1492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94" name="TextBox 1493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95" name="TextBox 1494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496" name="TextBox 1495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497" name="TextBox 1496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98" name="TextBox 1497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99" name="TextBox 1498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00" name="TextBox 1499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01" name="TextBox 1500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502" name="TextBox 1501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503" name="TextBox 1502"/>
        <xdr:cNvSpPr txBox="1"/>
      </xdr:nvSpPr>
      <xdr:spPr>
        <a:xfrm rot="5400000">
          <a:off x="1328367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04" name="TextBox 1503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05" name="TextBox 1504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06" name="TextBox 1505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07" name="TextBox 1506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08" name="TextBox 1507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09" name="TextBox 1508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10" name="TextBox 1509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11" name="TextBox 1510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12" name="TextBox 1511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13" name="TextBox 1512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14" name="TextBox 1513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15" name="TextBox 1514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16" name="TextBox 1515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17" name="TextBox 1516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18" name="TextBox 1517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19" name="TextBox 1518"/>
        <xdr:cNvSpPr txBox="1"/>
      </xdr:nvSpPr>
      <xdr:spPr>
        <a:xfrm rot="5400000">
          <a:off x="1328367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20" name="TextBox 1519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21" name="TextBox 1520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22" name="TextBox 1521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23" name="TextBox 1522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24" name="TextBox 1523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25" name="TextBox 1524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26" name="TextBox 1525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27" name="TextBox 1526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28" name="TextBox 1527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29" name="TextBox 1528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30" name="TextBox 1529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31" name="TextBox 1530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32" name="TextBox 1531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33" name="TextBox 1532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34" name="TextBox 1533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35" name="TextBox 1534"/>
        <xdr:cNvSpPr txBox="1"/>
      </xdr:nvSpPr>
      <xdr:spPr>
        <a:xfrm rot="5400000">
          <a:off x="1328367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36" name="TextBox 1535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37" name="TextBox 1536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38" name="TextBox 1537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39" name="TextBox 1538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40" name="TextBox 1539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41" name="TextBox 1540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42" name="TextBox 1541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43" name="TextBox 1542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44" name="TextBox 1543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45" name="TextBox 1544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46" name="TextBox 1545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47" name="TextBox 1546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48" name="TextBox 1547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49" name="TextBox 1548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50" name="TextBox 1549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51" name="TextBox 1550"/>
        <xdr:cNvSpPr txBox="1"/>
      </xdr:nvSpPr>
      <xdr:spPr>
        <a:xfrm rot="5400000">
          <a:off x="1328367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52" name="TextBox 1551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53" name="TextBox 1552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54" name="TextBox 1553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55" name="TextBox 1554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56" name="TextBox 1555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57" name="TextBox 1556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58" name="TextBox 1557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59" name="TextBox 1558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60" name="TextBox 1559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61" name="TextBox 1560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62" name="TextBox 1561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63" name="TextBox 1562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64" name="TextBox 1563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65" name="TextBox 1564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66" name="TextBox 1565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67" name="TextBox 1566"/>
        <xdr:cNvSpPr txBox="1"/>
      </xdr:nvSpPr>
      <xdr:spPr>
        <a:xfrm rot="5400000">
          <a:off x="1328367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68" name="TextBox 1567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69" name="TextBox 1568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70" name="TextBox 1569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71" name="TextBox 1570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72" name="TextBox 1571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73" name="TextBox 1572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74" name="TextBox 1573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75" name="TextBox 1574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76" name="TextBox 1575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77" name="TextBox 1576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78" name="TextBox 1577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79" name="TextBox 1578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80" name="TextBox 1579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81" name="TextBox 1580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82" name="TextBox 1581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83" name="TextBox 1582"/>
        <xdr:cNvSpPr txBox="1"/>
      </xdr:nvSpPr>
      <xdr:spPr>
        <a:xfrm rot="5400000">
          <a:off x="1328367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84" name="TextBox 1583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85" name="TextBox 1584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86" name="TextBox 1585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87" name="TextBox 1586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588" name="TextBox 1587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589" name="TextBox 1588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90" name="TextBox 1589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91" name="TextBox 1590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592" name="TextBox 1591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593" name="TextBox 1592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94" name="TextBox 1593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95" name="TextBox 1594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596" name="TextBox 1595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597" name="TextBox 1596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98" name="TextBox 1597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99" name="TextBox 1598"/>
        <xdr:cNvSpPr txBox="1"/>
      </xdr:nvSpPr>
      <xdr:spPr>
        <a:xfrm rot="5400000">
          <a:off x="1328367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00" name="TextBox 1599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01" name="TextBox 1600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02" name="TextBox 1601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03" name="TextBox 1602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04" name="TextBox 1603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05" name="TextBox 1604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06" name="TextBox 1605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07" name="TextBox 1606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08" name="TextBox 1607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09" name="TextBox 1608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10" name="TextBox 1609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11" name="TextBox 1610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12" name="TextBox 1611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13" name="TextBox 1612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14" name="TextBox 1613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15" name="TextBox 1614"/>
        <xdr:cNvSpPr txBox="1"/>
      </xdr:nvSpPr>
      <xdr:spPr>
        <a:xfrm rot="5400000">
          <a:off x="1328367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16" name="TextBox 1615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17" name="TextBox 1616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18" name="TextBox 1617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19" name="TextBox 1618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20" name="TextBox 1619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21" name="TextBox 1620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22" name="TextBox 1621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23" name="TextBox 1622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24" name="TextBox 1623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25" name="TextBox 1624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26" name="TextBox 1625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27" name="TextBox 1626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28" name="TextBox 1627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29" name="TextBox 1628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30" name="TextBox 1629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31" name="TextBox 1630"/>
        <xdr:cNvSpPr txBox="1"/>
      </xdr:nvSpPr>
      <xdr:spPr>
        <a:xfrm rot="5400000">
          <a:off x="1328367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32" name="TextBox 1631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33" name="TextBox 1632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34" name="TextBox 1633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35" name="TextBox 1634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36" name="TextBox 1635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37" name="TextBox 1636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38" name="TextBox 1637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39" name="TextBox 1638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40" name="TextBox 1639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41" name="TextBox 1640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42" name="TextBox 1641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43" name="TextBox 1642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44" name="TextBox 1643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45" name="TextBox 1644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46" name="TextBox 1645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47" name="TextBox 1646"/>
        <xdr:cNvSpPr txBox="1"/>
      </xdr:nvSpPr>
      <xdr:spPr>
        <a:xfrm rot="5400000">
          <a:off x="1328367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48" name="TextBox 1647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49" name="TextBox 1648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50" name="TextBox 1649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51" name="TextBox 1650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52" name="TextBox 1651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53" name="TextBox 1652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54" name="TextBox 1653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55" name="TextBox 1654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56" name="TextBox 1655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57" name="TextBox 1656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58" name="TextBox 1657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59" name="TextBox 1658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60" name="TextBox 1659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61" name="TextBox 1660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62" name="TextBox 1661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63" name="TextBox 1662"/>
        <xdr:cNvSpPr txBox="1"/>
      </xdr:nvSpPr>
      <xdr:spPr>
        <a:xfrm rot="5400000">
          <a:off x="1328367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64" name="TextBox 1663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65" name="TextBox 1664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66" name="TextBox 1665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67" name="TextBox 1666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68" name="TextBox 1667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69" name="TextBox 1668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70" name="TextBox 1669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71" name="TextBox 1670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72" name="TextBox 1671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73" name="TextBox 1672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74" name="TextBox 1673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75" name="TextBox 1674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76" name="TextBox 1675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77" name="TextBox 1676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78" name="TextBox 1677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79" name="TextBox 1678"/>
        <xdr:cNvSpPr txBox="1"/>
      </xdr:nvSpPr>
      <xdr:spPr>
        <a:xfrm rot="5400000">
          <a:off x="1328367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80" name="TextBox 1679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81" name="TextBox 1680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82" name="TextBox 1681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83" name="TextBox 1682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84" name="TextBox 1683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85" name="TextBox 1684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86" name="TextBox 1685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87" name="TextBox 1686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88" name="TextBox 1687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89" name="TextBox 1688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90" name="TextBox 1689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91" name="TextBox 1690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92" name="TextBox 1691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93" name="TextBox 1692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94" name="TextBox 1693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95" name="TextBox 1694"/>
        <xdr:cNvSpPr txBox="1"/>
      </xdr:nvSpPr>
      <xdr:spPr>
        <a:xfrm rot="5400000">
          <a:off x="1328367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96" name="TextBox 1695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97" name="TextBox 1696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98" name="TextBox 1697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99" name="TextBox 1698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00" name="TextBox 1699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01" name="TextBox 1700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702" name="TextBox 1701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703" name="TextBox 1702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04" name="TextBox 1703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05" name="TextBox 1704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706" name="TextBox 1705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707" name="TextBox 1706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08" name="TextBox 1707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09" name="TextBox 1708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710" name="TextBox 1709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711" name="TextBox 1710"/>
        <xdr:cNvSpPr txBox="1"/>
      </xdr:nvSpPr>
      <xdr:spPr>
        <a:xfrm rot="5400000">
          <a:off x="1328367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12" name="TextBox 1711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13" name="TextBox 1712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14" name="TextBox 1713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15" name="TextBox 1714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16" name="TextBox 1715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17" name="TextBox 1716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18" name="TextBox 1717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19" name="TextBox 1718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20" name="TextBox 1719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21" name="TextBox 1720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22" name="TextBox 1721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23" name="TextBox 1722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24" name="TextBox 1723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25" name="TextBox 1724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26" name="TextBox 1725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27" name="TextBox 1726"/>
        <xdr:cNvSpPr txBox="1"/>
      </xdr:nvSpPr>
      <xdr:spPr>
        <a:xfrm rot="5400000">
          <a:off x="1328367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28" name="TextBox 1727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29" name="TextBox 1728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30" name="TextBox 1729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31" name="TextBox 1730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32" name="TextBox 1731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33" name="TextBox 1732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34" name="TextBox 1733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35" name="TextBox 1734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36" name="TextBox 1735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37" name="TextBox 1736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38" name="TextBox 1737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39" name="TextBox 1738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40" name="TextBox 1739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41" name="TextBox 1740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42" name="TextBox 1741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43" name="TextBox 1742"/>
        <xdr:cNvSpPr txBox="1"/>
      </xdr:nvSpPr>
      <xdr:spPr>
        <a:xfrm rot="5400000">
          <a:off x="132836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44" name="TextBox 1743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45" name="TextBox 1744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46" name="TextBox 1745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47" name="TextBox 1746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48" name="TextBox 1747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49" name="TextBox 1748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50" name="TextBox 1749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51" name="TextBox 1750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52" name="TextBox 1751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53" name="TextBox 1752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54" name="TextBox 1753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55" name="TextBox 1754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56" name="TextBox 1755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57" name="TextBox 1756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58" name="TextBox 1757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59" name="TextBox 1758"/>
        <xdr:cNvSpPr txBox="1"/>
      </xdr:nvSpPr>
      <xdr:spPr>
        <a:xfrm rot="5400000">
          <a:off x="1328367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60" name="TextBox 1759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61" name="TextBox 1760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62" name="TextBox 1761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63" name="TextBox 1762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64" name="TextBox 1763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65" name="TextBox 1764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66" name="TextBox 1765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67" name="TextBox 1766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68" name="TextBox 1767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69" name="TextBox 1768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70" name="TextBox 1769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71" name="TextBox 1770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72" name="TextBox 1771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73" name="TextBox 1772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74" name="TextBox 1773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75" name="TextBox 1774"/>
        <xdr:cNvSpPr txBox="1"/>
      </xdr:nvSpPr>
      <xdr:spPr>
        <a:xfrm rot="5400000">
          <a:off x="1328367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76" name="TextBox 1775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77" name="TextBox 1776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78" name="TextBox 1777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79" name="TextBox 1778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80" name="TextBox 1779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81" name="TextBox 1780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82" name="TextBox 1781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83" name="TextBox 1782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84" name="TextBox 1783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85" name="TextBox 1784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86" name="TextBox 1785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87" name="TextBox 1786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88" name="TextBox 1787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89" name="TextBox 1788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90" name="TextBox 1789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91" name="TextBox 1790"/>
        <xdr:cNvSpPr txBox="1"/>
      </xdr:nvSpPr>
      <xdr:spPr>
        <a:xfrm rot="5400000">
          <a:off x="1328367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92" name="TextBox 1791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93" name="TextBox 1792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94" name="TextBox 1793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95" name="TextBox 1794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796" name="TextBox 1795"/>
        <xdr:cNvSpPr txBox="1"/>
      </xdr:nvSpPr>
      <xdr:spPr>
        <a:xfrm rot="5400000">
          <a:off x="132836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797" name="TextBox 1796"/>
        <xdr:cNvSpPr txBox="1"/>
      </xdr:nvSpPr>
      <xdr:spPr>
        <a:xfrm rot="5400000">
          <a:off x="132836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98" name="TextBox 1797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99" name="TextBox 1798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800" name="TextBox 1799"/>
        <xdr:cNvSpPr txBox="1"/>
      </xdr:nvSpPr>
      <xdr:spPr>
        <a:xfrm rot="5400000">
          <a:off x="132836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801" name="TextBox 1800"/>
        <xdr:cNvSpPr txBox="1"/>
      </xdr:nvSpPr>
      <xdr:spPr>
        <a:xfrm rot="5400000">
          <a:off x="132836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802" name="TextBox 1801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803" name="TextBox 1802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804" name="TextBox 1803"/>
        <xdr:cNvSpPr txBox="1"/>
      </xdr:nvSpPr>
      <xdr:spPr>
        <a:xfrm rot="5400000">
          <a:off x="132836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805" name="TextBox 1804"/>
        <xdr:cNvSpPr txBox="1"/>
      </xdr:nvSpPr>
      <xdr:spPr>
        <a:xfrm rot="5400000">
          <a:off x="132836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806" name="TextBox 1805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807" name="TextBox 1806"/>
        <xdr:cNvSpPr txBox="1"/>
      </xdr:nvSpPr>
      <xdr:spPr>
        <a:xfrm rot="5400000">
          <a:off x="1328367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808" name="TextBox 1807"/>
        <xdr:cNvSpPr txBox="1"/>
      </xdr:nvSpPr>
      <xdr:spPr>
        <a:xfrm rot="5400000">
          <a:off x="132836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809" name="TextBox 1808"/>
        <xdr:cNvSpPr txBox="1"/>
      </xdr:nvSpPr>
      <xdr:spPr>
        <a:xfrm rot="5400000">
          <a:off x="1328367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10" name="TextBox 1809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11" name="TextBox 1810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12" name="TextBox 1811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13" name="TextBox 1812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14" name="TextBox 1813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15" name="TextBox 1814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16" name="TextBox 1815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17" name="TextBox 1816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18" name="TextBox 1817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19" name="TextBox 1818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0" name="TextBox 1819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1" name="TextBox 1820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2" name="TextBox 1821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3" name="TextBox 1822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4" name="TextBox 1823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5" name="TextBox 1824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6" name="TextBox 1825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7" name="TextBox 1826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28" name="TextBox 1827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29" name="TextBox 1828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30" name="TextBox 1829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31" name="TextBox 1830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32" name="TextBox 1831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33" name="TextBox 1832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34" name="TextBox 1833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35" name="TextBox 1834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36" name="TextBox 1835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37" name="TextBox 1836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38" name="TextBox 1837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39" name="TextBox 1838"/>
        <xdr:cNvSpPr txBox="1"/>
      </xdr:nvSpPr>
      <xdr:spPr>
        <a:xfrm rot="5400000">
          <a:off x="1328367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0" name="TextBox 1839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1" name="TextBox 1840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2" name="TextBox 1841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3" name="TextBox 1842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4" name="TextBox 1843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5" name="TextBox 1844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6" name="TextBox 1845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7" name="TextBox 1846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8" name="TextBox 1847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9" name="TextBox 1848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50" name="TextBox 1849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51" name="TextBox 1850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52" name="TextBox 1851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53" name="TextBox 1852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54" name="TextBox 1853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55" name="TextBox 1854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56" name="TextBox 1855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57" name="TextBox 1856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58" name="TextBox 1857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59" name="TextBox 1858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0" name="TextBox 1859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1" name="TextBox 1860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2" name="TextBox 1861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3" name="TextBox 1862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4" name="TextBox 1863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5" name="TextBox 1864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6" name="TextBox 1865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7" name="TextBox 1866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68" name="TextBox 1867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69" name="TextBox 1868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70" name="TextBox 1869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71" name="TextBox 1870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72" name="TextBox 1871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73" name="TextBox 1872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74" name="TextBox 1873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75" name="TextBox 1874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76" name="TextBox 1875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77" name="TextBox 1876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78" name="TextBox 1877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79" name="TextBox 1878"/>
        <xdr:cNvSpPr txBox="1"/>
      </xdr:nvSpPr>
      <xdr:spPr>
        <a:xfrm rot="5400000">
          <a:off x="1328367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0" name="TextBox 1879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1" name="TextBox 1880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2" name="TextBox 1881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3" name="TextBox 1882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4" name="TextBox 1883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5" name="TextBox 1884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6" name="TextBox 1885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7" name="TextBox 1886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8" name="TextBox 1887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9" name="TextBox 1888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90" name="TextBox 1889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91" name="TextBox 1890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92" name="TextBox 1891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93" name="TextBox 1892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894" name="TextBox 1893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895" name="TextBox 1894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896" name="TextBox 1895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897" name="TextBox 1896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98" name="TextBox 1897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99" name="TextBox 1898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0" name="TextBox 1899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1" name="TextBox 1900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2" name="TextBox 1901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3" name="TextBox 1902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4" name="TextBox 1903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5" name="TextBox 1904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6" name="TextBox 1905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7" name="TextBox 1906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08" name="TextBox 1907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09" name="TextBox 1908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10" name="TextBox 1909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11" name="TextBox 1910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12" name="TextBox 1911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13" name="TextBox 1912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14" name="TextBox 1913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15" name="TextBox 1914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16" name="TextBox 1915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17" name="TextBox 1916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18" name="TextBox 1917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19" name="TextBox 1918"/>
        <xdr:cNvSpPr txBox="1"/>
      </xdr:nvSpPr>
      <xdr:spPr>
        <a:xfrm rot="5400000">
          <a:off x="1328367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0" name="TextBox 1919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1" name="TextBox 1920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2" name="TextBox 1921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3" name="TextBox 1922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4" name="TextBox 1923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5" name="TextBox 1924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6" name="TextBox 1925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7" name="TextBox 1926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8" name="TextBox 1927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9" name="TextBox 1928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30" name="TextBox 1929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31" name="TextBox 1930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32" name="TextBox 1931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33" name="TextBox 1932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34" name="TextBox 1933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35" name="TextBox 1934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36" name="TextBox 1935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37" name="TextBox 1936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38" name="TextBox 1937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39" name="TextBox 1938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0" name="TextBox 1939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1" name="TextBox 1940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2" name="TextBox 1941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3" name="TextBox 1942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4" name="TextBox 1943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5" name="TextBox 1944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6" name="TextBox 1945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7" name="TextBox 1946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48" name="TextBox 1947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49" name="TextBox 1948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50" name="TextBox 1949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51" name="TextBox 1950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52" name="TextBox 1951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53" name="TextBox 1952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54" name="TextBox 1953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55" name="TextBox 1954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56" name="TextBox 1955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57" name="TextBox 1956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58" name="TextBox 1957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59" name="TextBox 1958"/>
        <xdr:cNvSpPr txBox="1"/>
      </xdr:nvSpPr>
      <xdr:spPr>
        <a:xfrm rot="5400000">
          <a:off x="1328367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0" name="TextBox 1959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1" name="TextBox 1960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2" name="TextBox 1961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3" name="TextBox 1962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4" name="TextBox 1963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5" name="TextBox 1964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6" name="TextBox 1965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7" name="TextBox 1966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8" name="TextBox 1967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9" name="TextBox 1968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70" name="TextBox 1969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71" name="TextBox 1970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72" name="TextBox 1971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73" name="TextBox 1972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74" name="TextBox 1973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75" name="TextBox 1974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76" name="TextBox 1975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77" name="TextBox 1976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78" name="TextBox 1977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79" name="TextBox 1978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0" name="TextBox 1979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1" name="TextBox 1980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2" name="TextBox 1981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3" name="TextBox 1982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4" name="TextBox 1983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5" name="TextBox 1984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6" name="TextBox 1985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7" name="TextBox 1986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88" name="TextBox 1987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89" name="TextBox 1988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90" name="TextBox 1989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91" name="TextBox 1990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92" name="TextBox 1991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93" name="TextBox 1992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94" name="TextBox 1993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95" name="TextBox 1994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96" name="TextBox 1995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97" name="TextBox 1996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98" name="TextBox 1997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99" name="TextBox 1998"/>
        <xdr:cNvSpPr txBox="1"/>
      </xdr:nvSpPr>
      <xdr:spPr>
        <a:xfrm rot="5400000">
          <a:off x="1328367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0" name="TextBox 1999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1" name="TextBox 2000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2" name="TextBox 2001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3" name="TextBox 2002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4" name="TextBox 2003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5" name="TextBox 2004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6" name="TextBox 2005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7" name="TextBox 2006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8" name="TextBox 2007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9" name="TextBox 2008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10" name="TextBox 2009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11" name="TextBox 2010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12" name="TextBox 2011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13" name="TextBox 2012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14" name="TextBox 2013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15" name="TextBox 2014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16" name="TextBox 2015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17" name="TextBox 2016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18" name="TextBox 2017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19" name="TextBox 2018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0" name="TextBox 2019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1" name="TextBox 2020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2" name="TextBox 2021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3" name="TextBox 2022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4" name="TextBox 2023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5" name="TextBox 2024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6" name="TextBox 2025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7" name="TextBox 2026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28" name="TextBox 2027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29" name="TextBox 2028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30" name="TextBox 2029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31" name="TextBox 2030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32" name="TextBox 2031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33" name="TextBox 2032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34" name="TextBox 2033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35" name="TextBox 2034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36" name="TextBox 2035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37" name="TextBox 2036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38" name="TextBox 2037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39" name="TextBox 2038"/>
        <xdr:cNvSpPr txBox="1"/>
      </xdr:nvSpPr>
      <xdr:spPr>
        <a:xfrm rot="5400000">
          <a:off x="1328367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0" name="TextBox 2039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1" name="TextBox 2040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2" name="TextBox 2041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3" name="TextBox 2042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4" name="TextBox 2043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5" name="TextBox 2044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6" name="TextBox 2045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7" name="TextBox 2046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8" name="TextBox 2047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9" name="TextBox 2048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50" name="TextBox 2049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51" name="TextBox 2050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52" name="TextBox 2051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53" name="TextBox 2052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54" name="TextBox 2053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55" name="TextBox 2054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56" name="TextBox 2055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57" name="TextBox 2056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58" name="TextBox 2057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59" name="TextBox 2058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0" name="TextBox 2059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1" name="TextBox 2060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2" name="TextBox 2061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3" name="TextBox 2062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4" name="TextBox 2063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5" name="TextBox 2064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6" name="TextBox 2065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7" name="TextBox 2066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68" name="TextBox 2067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69" name="TextBox 2068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70" name="TextBox 2069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71" name="TextBox 2070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72" name="TextBox 2071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73" name="TextBox 2072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74" name="TextBox 2073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75" name="TextBox 2074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76" name="TextBox 2075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77" name="TextBox 2076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78" name="TextBox 2077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79" name="TextBox 2078"/>
        <xdr:cNvSpPr txBox="1"/>
      </xdr:nvSpPr>
      <xdr:spPr>
        <a:xfrm rot="5400000">
          <a:off x="1328367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80" name="TextBox 2079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81" name="TextBox 2080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82" name="TextBox 2081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83" name="TextBox 2082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84" name="TextBox 2083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85" name="TextBox 2084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86" name="TextBox 2085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87" name="TextBox 2086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88" name="TextBox 2087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59</xdr:row>
      <xdr:rowOff>103415</xdr:rowOff>
    </xdr:from>
    <xdr:ext cx="280205" cy="184731"/>
    <xdr:sp macro="" textlink="">
      <xdr:nvSpPr>
        <xdr:cNvPr id="2089" name="TextBox 2088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2090" name="TextBox 2089"/>
        <xdr:cNvSpPr txBox="1"/>
      </xdr:nvSpPr>
      <xdr:spPr>
        <a:xfrm rot="5400000">
          <a:off x="132836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2091" name="TextBox 2090"/>
        <xdr:cNvSpPr txBox="1"/>
      </xdr:nvSpPr>
      <xdr:spPr>
        <a:xfrm rot="5400000">
          <a:off x="132836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22</xdr:row>
      <xdr:rowOff>103415</xdr:rowOff>
    </xdr:from>
    <xdr:ext cx="280205" cy="184731"/>
    <xdr:sp macro="" textlink="">
      <xdr:nvSpPr>
        <xdr:cNvPr id="2092" name="TextBox 2091"/>
        <xdr:cNvSpPr txBox="1"/>
      </xdr:nvSpPr>
      <xdr:spPr>
        <a:xfrm rot="5400000">
          <a:off x="1328367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22</xdr:row>
      <xdr:rowOff>103415</xdr:rowOff>
    </xdr:from>
    <xdr:ext cx="280205" cy="184731"/>
    <xdr:sp macro="" textlink="">
      <xdr:nvSpPr>
        <xdr:cNvPr id="2093" name="TextBox 2092"/>
        <xdr:cNvSpPr txBox="1"/>
      </xdr:nvSpPr>
      <xdr:spPr>
        <a:xfrm rot="5400000">
          <a:off x="1328367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2094" name="TextBox 2093"/>
        <xdr:cNvSpPr txBox="1"/>
      </xdr:nvSpPr>
      <xdr:spPr>
        <a:xfrm rot="5400000">
          <a:off x="132836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2095" name="TextBox 2094"/>
        <xdr:cNvSpPr txBox="1"/>
      </xdr:nvSpPr>
      <xdr:spPr>
        <a:xfrm rot="5400000">
          <a:off x="132836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2096" name="TextBox 2095"/>
        <xdr:cNvSpPr txBox="1"/>
      </xdr:nvSpPr>
      <xdr:spPr>
        <a:xfrm rot="5400000">
          <a:off x="132836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2097" name="TextBox 2096"/>
        <xdr:cNvSpPr txBox="1"/>
      </xdr:nvSpPr>
      <xdr:spPr>
        <a:xfrm rot="5400000">
          <a:off x="1328367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22</xdr:row>
      <xdr:rowOff>103415</xdr:rowOff>
    </xdr:from>
    <xdr:ext cx="280205" cy="184731"/>
    <xdr:sp macro="" textlink="">
      <xdr:nvSpPr>
        <xdr:cNvPr id="2098" name="TextBox 2097"/>
        <xdr:cNvSpPr txBox="1"/>
      </xdr:nvSpPr>
      <xdr:spPr>
        <a:xfrm rot="5400000">
          <a:off x="1328367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22</xdr:row>
      <xdr:rowOff>103415</xdr:rowOff>
    </xdr:from>
    <xdr:ext cx="280205" cy="184731"/>
    <xdr:sp macro="" textlink="">
      <xdr:nvSpPr>
        <xdr:cNvPr id="2099" name="TextBox 2098"/>
        <xdr:cNvSpPr txBox="1"/>
      </xdr:nvSpPr>
      <xdr:spPr>
        <a:xfrm rot="5400000">
          <a:off x="1328367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22</xdr:row>
      <xdr:rowOff>103415</xdr:rowOff>
    </xdr:from>
    <xdr:ext cx="280205" cy="184731"/>
    <xdr:sp macro="" textlink="">
      <xdr:nvSpPr>
        <xdr:cNvPr id="2100" name="TextBox 2099"/>
        <xdr:cNvSpPr txBox="1"/>
      </xdr:nvSpPr>
      <xdr:spPr>
        <a:xfrm rot="5400000">
          <a:off x="1328367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22</xdr:row>
      <xdr:rowOff>103415</xdr:rowOff>
    </xdr:from>
    <xdr:ext cx="280205" cy="184731"/>
    <xdr:sp macro="" textlink="">
      <xdr:nvSpPr>
        <xdr:cNvPr id="2101" name="TextBox 2100"/>
        <xdr:cNvSpPr txBox="1"/>
      </xdr:nvSpPr>
      <xdr:spPr>
        <a:xfrm rot="5400000">
          <a:off x="1328367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2" name="TextBox 2101"/>
        <xdr:cNvSpPr txBox="1"/>
      </xdr:nvSpPr>
      <xdr:spPr>
        <a:xfrm rot="5400000">
          <a:off x="168803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3" name="TextBox 2102"/>
        <xdr:cNvSpPr txBox="1"/>
      </xdr:nvSpPr>
      <xdr:spPr>
        <a:xfrm rot="5400000">
          <a:off x="168803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4" name="TextBox 2103"/>
        <xdr:cNvSpPr txBox="1"/>
      </xdr:nvSpPr>
      <xdr:spPr>
        <a:xfrm rot="5400000">
          <a:off x="168803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5" name="TextBox 2104"/>
        <xdr:cNvSpPr txBox="1"/>
      </xdr:nvSpPr>
      <xdr:spPr>
        <a:xfrm rot="5400000">
          <a:off x="168803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6" name="TextBox 2105"/>
        <xdr:cNvSpPr txBox="1"/>
      </xdr:nvSpPr>
      <xdr:spPr>
        <a:xfrm rot="5400000">
          <a:off x="168803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7" name="TextBox 2106"/>
        <xdr:cNvSpPr txBox="1"/>
      </xdr:nvSpPr>
      <xdr:spPr>
        <a:xfrm rot="5400000">
          <a:off x="168803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8" name="TextBox 2107"/>
        <xdr:cNvSpPr txBox="1"/>
      </xdr:nvSpPr>
      <xdr:spPr>
        <a:xfrm rot="5400000">
          <a:off x="168803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9" name="TextBox 2108"/>
        <xdr:cNvSpPr txBox="1"/>
      </xdr:nvSpPr>
      <xdr:spPr>
        <a:xfrm rot="5400000">
          <a:off x="168803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0" name="TextBox 2109"/>
        <xdr:cNvSpPr txBox="1"/>
      </xdr:nvSpPr>
      <xdr:spPr>
        <a:xfrm rot="5400000">
          <a:off x="177794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1" name="TextBox 2110"/>
        <xdr:cNvSpPr txBox="1"/>
      </xdr:nvSpPr>
      <xdr:spPr>
        <a:xfrm rot="5400000">
          <a:off x="177794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2" name="TextBox 2111"/>
        <xdr:cNvSpPr txBox="1"/>
      </xdr:nvSpPr>
      <xdr:spPr>
        <a:xfrm rot="5400000">
          <a:off x="177794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3" name="TextBox 2112"/>
        <xdr:cNvSpPr txBox="1"/>
      </xdr:nvSpPr>
      <xdr:spPr>
        <a:xfrm rot="5400000">
          <a:off x="177794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4" name="TextBox 2113"/>
        <xdr:cNvSpPr txBox="1"/>
      </xdr:nvSpPr>
      <xdr:spPr>
        <a:xfrm rot="5400000">
          <a:off x="177794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5" name="TextBox 2114"/>
        <xdr:cNvSpPr txBox="1"/>
      </xdr:nvSpPr>
      <xdr:spPr>
        <a:xfrm rot="5400000">
          <a:off x="177794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6" name="TextBox 2115"/>
        <xdr:cNvSpPr txBox="1"/>
      </xdr:nvSpPr>
      <xdr:spPr>
        <a:xfrm rot="5400000">
          <a:off x="177794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7" name="TextBox 2116"/>
        <xdr:cNvSpPr txBox="1"/>
      </xdr:nvSpPr>
      <xdr:spPr>
        <a:xfrm rot="5400000">
          <a:off x="177794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18" name="TextBox 2117"/>
        <xdr:cNvSpPr txBox="1"/>
      </xdr:nvSpPr>
      <xdr:spPr>
        <a:xfrm rot="5400000">
          <a:off x="186786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19" name="TextBox 2118"/>
        <xdr:cNvSpPr txBox="1"/>
      </xdr:nvSpPr>
      <xdr:spPr>
        <a:xfrm rot="5400000">
          <a:off x="186786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20" name="TextBox 2119"/>
        <xdr:cNvSpPr txBox="1"/>
      </xdr:nvSpPr>
      <xdr:spPr>
        <a:xfrm rot="5400000">
          <a:off x="186786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21" name="TextBox 2120"/>
        <xdr:cNvSpPr txBox="1"/>
      </xdr:nvSpPr>
      <xdr:spPr>
        <a:xfrm rot="5400000">
          <a:off x="186786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22" name="TextBox 2121"/>
        <xdr:cNvSpPr txBox="1"/>
      </xdr:nvSpPr>
      <xdr:spPr>
        <a:xfrm rot="5400000">
          <a:off x="186786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23" name="TextBox 2122"/>
        <xdr:cNvSpPr txBox="1"/>
      </xdr:nvSpPr>
      <xdr:spPr>
        <a:xfrm rot="5400000">
          <a:off x="186786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24" name="TextBox 2123"/>
        <xdr:cNvSpPr txBox="1"/>
      </xdr:nvSpPr>
      <xdr:spPr>
        <a:xfrm rot="5400000">
          <a:off x="186786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25" name="TextBox 2124"/>
        <xdr:cNvSpPr txBox="1"/>
      </xdr:nvSpPr>
      <xdr:spPr>
        <a:xfrm rot="5400000">
          <a:off x="186786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26" name="TextBox 2125"/>
        <xdr:cNvSpPr txBox="1"/>
      </xdr:nvSpPr>
      <xdr:spPr>
        <a:xfrm rot="5400000">
          <a:off x="195777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27" name="TextBox 2126"/>
        <xdr:cNvSpPr txBox="1"/>
      </xdr:nvSpPr>
      <xdr:spPr>
        <a:xfrm rot="5400000">
          <a:off x="195777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28" name="TextBox 2127"/>
        <xdr:cNvSpPr txBox="1"/>
      </xdr:nvSpPr>
      <xdr:spPr>
        <a:xfrm rot="5400000">
          <a:off x="195777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29" name="TextBox 2128"/>
        <xdr:cNvSpPr txBox="1"/>
      </xdr:nvSpPr>
      <xdr:spPr>
        <a:xfrm rot="5400000">
          <a:off x="195777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30" name="TextBox 2129"/>
        <xdr:cNvSpPr txBox="1"/>
      </xdr:nvSpPr>
      <xdr:spPr>
        <a:xfrm rot="5400000">
          <a:off x="195777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31" name="TextBox 2130"/>
        <xdr:cNvSpPr txBox="1"/>
      </xdr:nvSpPr>
      <xdr:spPr>
        <a:xfrm rot="5400000">
          <a:off x="195777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32" name="TextBox 2131"/>
        <xdr:cNvSpPr txBox="1"/>
      </xdr:nvSpPr>
      <xdr:spPr>
        <a:xfrm rot="5400000">
          <a:off x="195777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33" name="TextBox 2132"/>
        <xdr:cNvSpPr txBox="1"/>
      </xdr:nvSpPr>
      <xdr:spPr>
        <a:xfrm rot="5400000">
          <a:off x="195777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59</xdr:row>
      <xdr:rowOff>103415</xdr:rowOff>
    </xdr:from>
    <xdr:ext cx="280205" cy="184731"/>
    <xdr:sp macro="" textlink="">
      <xdr:nvSpPr>
        <xdr:cNvPr id="2134" name="TextBox 2133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59</xdr:row>
      <xdr:rowOff>103415</xdr:rowOff>
    </xdr:from>
    <xdr:ext cx="280205" cy="184731"/>
    <xdr:sp macro="" textlink="">
      <xdr:nvSpPr>
        <xdr:cNvPr id="2135" name="TextBox 2134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59</xdr:row>
      <xdr:rowOff>103415</xdr:rowOff>
    </xdr:from>
    <xdr:ext cx="280205" cy="184731"/>
    <xdr:sp macro="" textlink="">
      <xdr:nvSpPr>
        <xdr:cNvPr id="2136" name="TextBox 2135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59</xdr:row>
      <xdr:rowOff>103415</xdr:rowOff>
    </xdr:from>
    <xdr:ext cx="280205" cy="184731"/>
    <xdr:sp macro="" textlink="">
      <xdr:nvSpPr>
        <xdr:cNvPr id="2137" name="TextBox 2136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59</xdr:row>
      <xdr:rowOff>103415</xdr:rowOff>
    </xdr:from>
    <xdr:ext cx="280205" cy="184731"/>
    <xdr:sp macro="" textlink="">
      <xdr:nvSpPr>
        <xdr:cNvPr id="2138" name="TextBox 2137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59</xdr:row>
      <xdr:rowOff>103415</xdr:rowOff>
    </xdr:from>
    <xdr:ext cx="280205" cy="184731"/>
    <xdr:sp macro="" textlink="">
      <xdr:nvSpPr>
        <xdr:cNvPr id="2139" name="TextBox 2138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59</xdr:row>
      <xdr:rowOff>103415</xdr:rowOff>
    </xdr:from>
    <xdr:ext cx="280205" cy="184731"/>
    <xdr:sp macro="" textlink="">
      <xdr:nvSpPr>
        <xdr:cNvPr id="2140" name="TextBox 2139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59</xdr:row>
      <xdr:rowOff>103415</xdr:rowOff>
    </xdr:from>
    <xdr:ext cx="280205" cy="184731"/>
    <xdr:sp macro="" textlink="">
      <xdr:nvSpPr>
        <xdr:cNvPr id="2141" name="TextBox 2140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59</xdr:row>
      <xdr:rowOff>103415</xdr:rowOff>
    </xdr:from>
    <xdr:ext cx="280205" cy="184731"/>
    <xdr:sp macro="" textlink="">
      <xdr:nvSpPr>
        <xdr:cNvPr id="2142" name="TextBox 2141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59</xdr:row>
      <xdr:rowOff>103415</xdr:rowOff>
    </xdr:from>
    <xdr:ext cx="280205" cy="184731"/>
    <xdr:sp macro="" textlink="">
      <xdr:nvSpPr>
        <xdr:cNvPr id="2143" name="TextBox 2142"/>
        <xdr:cNvSpPr txBox="1"/>
      </xdr:nvSpPr>
      <xdr:spPr>
        <a:xfrm rot="5400000">
          <a:off x="132836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25</xdr:row>
      <xdr:rowOff>103415</xdr:rowOff>
    </xdr:from>
    <xdr:ext cx="280205" cy="184731"/>
    <xdr:sp macro="" textlink="">
      <xdr:nvSpPr>
        <xdr:cNvPr id="2144" name="TextBox 2143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25</xdr:row>
      <xdr:rowOff>103415</xdr:rowOff>
    </xdr:from>
    <xdr:ext cx="280205" cy="184731"/>
    <xdr:sp macro="" textlink="">
      <xdr:nvSpPr>
        <xdr:cNvPr id="2145" name="TextBox 2144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25</xdr:row>
      <xdr:rowOff>103415</xdr:rowOff>
    </xdr:from>
    <xdr:ext cx="280205" cy="184731"/>
    <xdr:sp macro="" textlink="">
      <xdr:nvSpPr>
        <xdr:cNvPr id="2146" name="TextBox 2145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25</xdr:row>
      <xdr:rowOff>103415</xdr:rowOff>
    </xdr:from>
    <xdr:ext cx="280205" cy="184731"/>
    <xdr:sp macro="" textlink="">
      <xdr:nvSpPr>
        <xdr:cNvPr id="2147" name="TextBox 2146"/>
        <xdr:cNvSpPr txBox="1"/>
      </xdr:nvSpPr>
      <xdr:spPr>
        <a:xfrm rot="5400000">
          <a:off x="132836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59</xdr:row>
      <xdr:rowOff>103415</xdr:rowOff>
    </xdr:from>
    <xdr:ext cx="280205" cy="184731"/>
    <xdr:sp macro="" textlink="">
      <xdr:nvSpPr>
        <xdr:cNvPr id="2148" name="TextBox 2147"/>
        <xdr:cNvSpPr txBox="1"/>
      </xdr:nvSpPr>
      <xdr:spPr>
        <a:xfrm rot="5400000">
          <a:off x="141828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59</xdr:row>
      <xdr:rowOff>103415</xdr:rowOff>
    </xdr:from>
    <xdr:ext cx="280205" cy="184731"/>
    <xdr:sp macro="" textlink="">
      <xdr:nvSpPr>
        <xdr:cNvPr id="2149" name="TextBox 2148"/>
        <xdr:cNvSpPr txBox="1"/>
      </xdr:nvSpPr>
      <xdr:spPr>
        <a:xfrm rot="5400000">
          <a:off x="141828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59</xdr:row>
      <xdr:rowOff>103415</xdr:rowOff>
    </xdr:from>
    <xdr:ext cx="280205" cy="184731"/>
    <xdr:sp macro="" textlink="">
      <xdr:nvSpPr>
        <xdr:cNvPr id="2150" name="TextBox 2149"/>
        <xdr:cNvSpPr txBox="1"/>
      </xdr:nvSpPr>
      <xdr:spPr>
        <a:xfrm rot="5400000">
          <a:off x="141828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59</xdr:row>
      <xdr:rowOff>103415</xdr:rowOff>
    </xdr:from>
    <xdr:ext cx="280205" cy="184731"/>
    <xdr:sp macro="" textlink="">
      <xdr:nvSpPr>
        <xdr:cNvPr id="2151" name="TextBox 2150"/>
        <xdr:cNvSpPr txBox="1"/>
      </xdr:nvSpPr>
      <xdr:spPr>
        <a:xfrm rot="5400000">
          <a:off x="141828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59</xdr:row>
      <xdr:rowOff>103415</xdr:rowOff>
    </xdr:from>
    <xdr:ext cx="280205" cy="184731"/>
    <xdr:sp macro="" textlink="">
      <xdr:nvSpPr>
        <xdr:cNvPr id="2152" name="TextBox 2151"/>
        <xdr:cNvSpPr txBox="1"/>
      </xdr:nvSpPr>
      <xdr:spPr>
        <a:xfrm rot="5400000">
          <a:off x="141828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59</xdr:row>
      <xdr:rowOff>103415</xdr:rowOff>
    </xdr:from>
    <xdr:ext cx="280205" cy="184731"/>
    <xdr:sp macro="" textlink="">
      <xdr:nvSpPr>
        <xdr:cNvPr id="2153" name="TextBox 2152"/>
        <xdr:cNvSpPr txBox="1"/>
      </xdr:nvSpPr>
      <xdr:spPr>
        <a:xfrm rot="5400000">
          <a:off x="141828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59</xdr:row>
      <xdr:rowOff>103415</xdr:rowOff>
    </xdr:from>
    <xdr:ext cx="280205" cy="184731"/>
    <xdr:sp macro="" textlink="">
      <xdr:nvSpPr>
        <xdr:cNvPr id="2154" name="TextBox 2153"/>
        <xdr:cNvSpPr txBox="1"/>
      </xdr:nvSpPr>
      <xdr:spPr>
        <a:xfrm rot="5400000">
          <a:off x="141828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59</xdr:row>
      <xdr:rowOff>103415</xdr:rowOff>
    </xdr:from>
    <xdr:ext cx="280205" cy="184731"/>
    <xdr:sp macro="" textlink="">
      <xdr:nvSpPr>
        <xdr:cNvPr id="2155" name="TextBox 2154"/>
        <xdr:cNvSpPr txBox="1"/>
      </xdr:nvSpPr>
      <xdr:spPr>
        <a:xfrm rot="5400000">
          <a:off x="141828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59</xdr:row>
      <xdr:rowOff>103415</xdr:rowOff>
    </xdr:from>
    <xdr:ext cx="280205" cy="184731"/>
    <xdr:sp macro="" textlink="">
      <xdr:nvSpPr>
        <xdr:cNvPr id="2156" name="TextBox 2155"/>
        <xdr:cNvSpPr txBox="1"/>
      </xdr:nvSpPr>
      <xdr:spPr>
        <a:xfrm rot="5400000">
          <a:off x="141828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59</xdr:row>
      <xdr:rowOff>103415</xdr:rowOff>
    </xdr:from>
    <xdr:ext cx="280205" cy="184731"/>
    <xdr:sp macro="" textlink="">
      <xdr:nvSpPr>
        <xdr:cNvPr id="2157" name="TextBox 2156"/>
        <xdr:cNvSpPr txBox="1"/>
      </xdr:nvSpPr>
      <xdr:spPr>
        <a:xfrm rot="5400000">
          <a:off x="141828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25</xdr:row>
      <xdr:rowOff>103415</xdr:rowOff>
    </xdr:from>
    <xdr:ext cx="280205" cy="184731"/>
    <xdr:sp macro="" textlink="">
      <xdr:nvSpPr>
        <xdr:cNvPr id="2158" name="TextBox 2157"/>
        <xdr:cNvSpPr txBox="1"/>
      </xdr:nvSpPr>
      <xdr:spPr>
        <a:xfrm rot="5400000">
          <a:off x="141828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25</xdr:row>
      <xdr:rowOff>103415</xdr:rowOff>
    </xdr:from>
    <xdr:ext cx="280205" cy="184731"/>
    <xdr:sp macro="" textlink="">
      <xdr:nvSpPr>
        <xdr:cNvPr id="2159" name="TextBox 2158"/>
        <xdr:cNvSpPr txBox="1"/>
      </xdr:nvSpPr>
      <xdr:spPr>
        <a:xfrm rot="5400000">
          <a:off x="141828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25</xdr:row>
      <xdr:rowOff>103415</xdr:rowOff>
    </xdr:from>
    <xdr:ext cx="280205" cy="184731"/>
    <xdr:sp macro="" textlink="">
      <xdr:nvSpPr>
        <xdr:cNvPr id="2160" name="TextBox 2159"/>
        <xdr:cNvSpPr txBox="1"/>
      </xdr:nvSpPr>
      <xdr:spPr>
        <a:xfrm rot="5400000">
          <a:off x="141828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25</xdr:row>
      <xdr:rowOff>103415</xdr:rowOff>
    </xdr:from>
    <xdr:ext cx="280205" cy="184731"/>
    <xdr:sp macro="" textlink="">
      <xdr:nvSpPr>
        <xdr:cNvPr id="2161" name="TextBox 2160"/>
        <xdr:cNvSpPr txBox="1"/>
      </xdr:nvSpPr>
      <xdr:spPr>
        <a:xfrm rot="5400000">
          <a:off x="141828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162" name="TextBox 2161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163" name="TextBox 2162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164" name="TextBox 2163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165" name="TextBox 2164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10</xdr:row>
      <xdr:rowOff>103415</xdr:rowOff>
    </xdr:from>
    <xdr:ext cx="280205" cy="184731"/>
    <xdr:sp macro="" textlink="">
      <xdr:nvSpPr>
        <xdr:cNvPr id="2166" name="TextBox 2165"/>
        <xdr:cNvSpPr txBox="1"/>
      </xdr:nvSpPr>
      <xdr:spPr>
        <a:xfrm rot="5400000">
          <a:off x="1598115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167" name="TextBox 2166"/>
        <xdr:cNvSpPr txBox="1"/>
      </xdr:nvSpPr>
      <xdr:spPr>
        <a:xfrm rot="5400000">
          <a:off x="159811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168" name="TextBox 2167"/>
        <xdr:cNvSpPr txBox="1"/>
      </xdr:nvSpPr>
      <xdr:spPr>
        <a:xfrm rot="5400000">
          <a:off x="159811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13</xdr:row>
      <xdr:rowOff>103415</xdr:rowOff>
    </xdr:from>
    <xdr:ext cx="280205" cy="184731"/>
    <xdr:sp macro="" textlink="">
      <xdr:nvSpPr>
        <xdr:cNvPr id="2169" name="TextBox 2168"/>
        <xdr:cNvSpPr txBox="1"/>
      </xdr:nvSpPr>
      <xdr:spPr>
        <a:xfrm rot="5400000">
          <a:off x="1598115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170" name="TextBox 2169"/>
        <xdr:cNvSpPr txBox="1"/>
      </xdr:nvSpPr>
      <xdr:spPr>
        <a:xfrm rot="5400000">
          <a:off x="159811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171" name="TextBox 2170"/>
        <xdr:cNvSpPr txBox="1"/>
      </xdr:nvSpPr>
      <xdr:spPr>
        <a:xfrm rot="5400000">
          <a:off x="159811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172" name="TextBox 2171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0</xdr:rowOff>
    </xdr:from>
    <xdr:ext cx="280205" cy="184731"/>
    <xdr:sp macro="" textlink="">
      <xdr:nvSpPr>
        <xdr:cNvPr id="2173" name="TextBox 2172"/>
        <xdr:cNvSpPr txBox="1"/>
      </xdr:nvSpPr>
      <xdr:spPr>
        <a:xfrm rot="5400000">
          <a:off x="159811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0</xdr:rowOff>
    </xdr:from>
    <xdr:ext cx="280205" cy="184731"/>
    <xdr:sp macro="" textlink="">
      <xdr:nvSpPr>
        <xdr:cNvPr id="2174" name="TextBox 2173"/>
        <xdr:cNvSpPr txBox="1"/>
      </xdr:nvSpPr>
      <xdr:spPr>
        <a:xfrm rot="5400000">
          <a:off x="159811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175" name="TextBox 2174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0</xdr:rowOff>
    </xdr:from>
    <xdr:ext cx="280205" cy="184731"/>
    <xdr:sp macro="" textlink="">
      <xdr:nvSpPr>
        <xdr:cNvPr id="2176" name="TextBox 2175"/>
        <xdr:cNvSpPr txBox="1"/>
      </xdr:nvSpPr>
      <xdr:spPr>
        <a:xfrm rot="5400000">
          <a:off x="159811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0</xdr:rowOff>
    </xdr:from>
    <xdr:ext cx="280205" cy="184731"/>
    <xdr:sp macro="" textlink="">
      <xdr:nvSpPr>
        <xdr:cNvPr id="2177" name="TextBox 2176"/>
        <xdr:cNvSpPr txBox="1"/>
      </xdr:nvSpPr>
      <xdr:spPr>
        <a:xfrm rot="5400000">
          <a:off x="159811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178" name="TextBox 2177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179" name="TextBox 2178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180" name="TextBox 2179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10</xdr:row>
      <xdr:rowOff>103415</xdr:rowOff>
    </xdr:from>
    <xdr:ext cx="280205" cy="184731"/>
    <xdr:sp macro="" textlink="">
      <xdr:nvSpPr>
        <xdr:cNvPr id="2181" name="TextBox 2180"/>
        <xdr:cNvSpPr txBox="1"/>
      </xdr:nvSpPr>
      <xdr:spPr>
        <a:xfrm rot="5400000">
          <a:off x="1598115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182" name="TextBox 2181"/>
        <xdr:cNvSpPr txBox="1"/>
      </xdr:nvSpPr>
      <xdr:spPr>
        <a:xfrm rot="5400000">
          <a:off x="159811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183" name="TextBox 2182"/>
        <xdr:cNvSpPr txBox="1"/>
      </xdr:nvSpPr>
      <xdr:spPr>
        <a:xfrm rot="5400000">
          <a:off x="159811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13</xdr:row>
      <xdr:rowOff>103415</xdr:rowOff>
    </xdr:from>
    <xdr:ext cx="280205" cy="184731"/>
    <xdr:sp macro="" textlink="">
      <xdr:nvSpPr>
        <xdr:cNvPr id="2184" name="TextBox 2183"/>
        <xdr:cNvSpPr txBox="1"/>
      </xdr:nvSpPr>
      <xdr:spPr>
        <a:xfrm rot="5400000">
          <a:off x="1598115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185" name="TextBox 2184"/>
        <xdr:cNvSpPr txBox="1"/>
      </xdr:nvSpPr>
      <xdr:spPr>
        <a:xfrm rot="5400000">
          <a:off x="159811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186" name="TextBox 2185"/>
        <xdr:cNvSpPr txBox="1"/>
      </xdr:nvSpPr>
      <xdr:spPr>
        <a:xfrm rot="5400000">
          <a:off x="159811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187" name="TextBox 2186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0</xdr:rowOff>
    </xdr:from>
    <xdr:ext cx="280205" cy="184731"/>
    <xdr:sp macro="" textlink="">
      <xdr:nvSpPr>
        <xdr:cNvPr id="2188" name="TextBox 2187"/>
        <xdr:cNvSpPr txBox="1"/>
      </xdr:nvSpPr>
      <xdr:spPr>
        <a:xfrm rot="5400000">
          <a:off x="159811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0</xdr:rowOff>
    </xdr:from>
    <xdr:ext cx="280205" cy="184731"/>
    <xdr:sp macro="" textlink="">
      <xdr:nvSpPr>
        <xdr:cNvPr id="2189" name="TextBox 2188"/>
        <xdr:cNvSpPr txBox="1"/>
      </xdr:nvSpPr>
      <xdr:spPr>
        <a:xfrm rot="5400000">
          <a:off x="159811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190" name="TextBox 2189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0</xdr:rowOff>
    </xdr:from>
    <xdr:ext cx="280205" cy="184731"/>
    <xdr:sp macro="" textlink="">
      <xdr:nvSpPr>
        <xdr:cNvPr id="2191" name="TextBox 2190"/>
        <xdr:cNvSpPr txBox="1"/>
      </xdr:nvSpPr>
      <xdr:spPr>
        <a:xfrm rot="5400000">
          <a:off x="159811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0</xdr:rowOff>
    </xdr:from>
    <xdr:ext cx="280205" cy="184731"/>
    <xdr:sp macro="" textlink="">
      <xdr:nvSpPr>
        <xdr:cNvPr id="2192" name="TextBox 2191"/>
        <xdr:cNvSpPr txBox="1"/>
      </xdr:nvSpPr>
      <xdr:spPr>
        <a:xfrm rot="5400000">
          <a:off x="159811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193" name="TextBox 2192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194" name="TextBox 2193"/>
        <xdr:cNvSpPr txBox="1"/>
      </xdr:nvSpPr>
      <xdr:spPr>
        <a:xfrm rot="5400000">
          <a:off x="159811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195" name="TextBox 2194"/>
        <xdr:cNvSpPr txBox="1"/>
      </xdr:nvSpPr>
      <xdr:spPr>
        <a:xfrm rot="5400000">
          <a:off x="159811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13</xdr:row>
      <xdr:rowOff>103415</xdr:rowOff>
    </xdr:from>
    <xdr:ext cx="280205" cy="184731"/>
    <xdr:sp macro="" textlink="">
      <xdr:nvSpPr>
        <xdr:cNvPr id="2196" name="TextBox 2195"/>
        <xdr:cNvSpPr txBox="1"/>
      </xdr:nvSpPr>
      <xdr:spPr>
        <a:xfrm rot="5400000">
          <a:off x="1598115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13</xdr:row>
      <xdr:rowOff>103415</xdr:rowOff>
    </xdr:from>
    <xdr:ext cx="280205" cy="184731"/>
    <xdr:sp macro="" textlink="">
      <xdr:nvSpPr>
        <xdr:cNvPr id="2197" name="TextBox 2196"/>
        <xdr:cNvSpPr txBox="1"/>
      </xdr:nvSpPr>
      <xdr:spPr>
        <a:xfrm rot="5400000">
          <a:off x="1598115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198" name="TextBox 2197"/>
        <xdr:cNvSpPr txBox="1"/>
      </xdr:nvSpPr>
      <xdr:spPr>
        <a:xfrm rot="5400000">
          <a:off x="159811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199" name="TextBox 2198"/>
        <xdr:cNvSpPr txBox="1"/>
      </xdr:nvSpPr>
      <xdr:spPr>
        <a:xfrm rot="5400000">
          <a:off x="159811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14</xdr:row>
      <xdr:rowOff>103415</xdr:rowOff>
    </xdr:from>
    <xdr:ext cx="280205" cy="184731"/>
    <xdr:sp macro="" textlink="">
      <xdr:nvSpPr>
        <xdr:cNvPr id="2200" name="TextBox 2199"/>
        <xdr:cNvSpPr txBox="1"/>
      </xdr:nvSpPr>
      <xdr:spPr>
        <a:xfrm rot="5400000">
          <a:off x="1598115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14</xdr:row>
      <xdr:rowOff>103415</xdr:rowOff>
    </xdr:from>
    <xdr:ext cx="280205" cy="184731"/>
    <xdr:sp macro="" textlink="">
      <xdr:nvSpPr>
        <xdr:cNvPr id="2201" name="TextBox 2200"/>
        <xdr:cNvSpPr txBox="1"/>
      </xdr:nvSpPr>
      <xdr:spPr>
        <a:xfrm rot="5400000">
          <a:off x="1598115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15</xdr:row>
      <xdr:rowOff>103415</xdr:rowOff>
    </xdr:from>
    <xdr:ext cx="280205" cy="184731"/>
    <xdr:sp macro="" textlink="">
      <xdr:nvSpPr>
        <xdr:cNvPr id="2202" name="TextBox 2201"/>
        <xdr:cNvSpPr txBox="1"/>
      </xdr:nvSpPr>
      <xdr:spPr>
        <a:xfrm rot="5400000">
          <a:off x="1598115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15</xdr:row>
      <xdr:rowOff>103415</xdr:rowOff>
    </xdr:from>
    <xdr:ext cx="280205" cy="184731"/>
    <xdr:sp macro="" textlink="">
      <xdr:nvSpPr>
        <xdr:cNvPr id="2203" name="TextBox 2202"/>
        <xdr:cNvSpPr txBox="1"/>
      </xdr:nvSpPr>
      <xdr:spPr>
        <a:xfrm rot="5400000">
          <a:off x="1598115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16</xdr:row>
      <xdr:rowOff>103415</xdr:rowOff>
    </xdr:from>
    <xdr:ext cx="280205" cy="184731"/>
    <xdr:sp macro="" textlink="">
      <xdr:nvSpPr>
        <xdr:cNvPr id="2204" name="TextBox 2203"/>
        <xdr:cNvSpPr txBox="1"/>
      </xdr:nvSpPr>
      <xdr:spPr>
        <a:xfrm rot="5400000">
          <a:off x="1598115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16</xdr:row>
      <xdr:rowOff>103415</xdr:rowOff>
    </xdr:from>
    <xdr:ext cx="280205" cy="184731"/>
    <xdr:sp macro="" textlink="">
      <xdr:nvSpPr>
        <xdr:cNvPr id="2205" name="TextBox 2204"/>
        <xdr:cNvSpPr txBox="1"/>
      </xdr:nvSpPr>
      <xdr:spPr>
        <a:xfrm rot="5400000">
          <a:off x="1598115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206" name="TextBox 2205"/>
        <xdr:cNvSpPr txBox="1"/>
      </xdr:nvSpPr>
      <xdr:spPr>
        <a:xfrm rot="5400000">
          <a:off x="159811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207" name="TextBox 2206"/>
        <xdr:cNvSpPr txBox="1"/>
      </xdr:nvSpPr>
      <xdr:spPr>
        <a:xfrm rot="5400000">
          <a:off x="159811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13</xdr:row>
      <xdr:rowOff>103415</xdr:rowOff>
    </xdr:from>
    <xdr:ext cx="280205" cy="184731"/>
    <xdr:sp macro="" textlink="">
      <xdr:nvSpPr>
        <xdr:cNvPr id="2208" name="TextBox 2207"/>
        <xdr:cNvSpPr txBox="1"/>
      </xdr:nvSpPr>
      <xdr:spPr>
        <a:xfrm rot="5400000">
          <a:off x="1598115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13</xdr:row>
      <xdr:rowOff>103415</xdr:rowOff>
    </xdr:from>
    <xdr:ext cx="280205" cy="184731"/>
    <xdr:sp macro="" textlink="">
      <xdr:nvSpPr>
        <xdr:cNvPr id="2209" name="TextBox 2208"/>
        <xdr:cNvSpPr txBox="1"/>
      </xdr:nvSpPr>
      <xdr:spPr>
        <a:xfrm rot="5400000">
          <a:off x="1598115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210" name="TextBox 2209"/>
        <xdr:cNvSpPr txBox="1"/>
      </xdr:nvSpPr>
      <xdr:spPr>
        <a:xfrm rot="5400000">
          <a:off x="159811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211" name="TextBox 2210"/>
        <xdr:cNvSpPr txBox="1"/>
      </xdr:nvSpPr>
      <xdr:spPr>
        <a:xfrm rot="5400000">
          <a:off x="159811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14</xdr:row>
      <xdr:rowOff>103415</xdr:rowOff>
    </xdr:from>
    <xdr:ext cx="280205" cy="184731"/>
    <xdr:sp macro="" textlink="">
      <xdr:nvSpPr>
        <xdr:cNvPr id="2212" name="TextBox 2211"/>
        <xdr:cNvSpPr txBox="1"/>
      </xdr:nvSpPr>
      <xdr:spPr>
        <a:xfrm rot="5400000">
          <a:off x="1598115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14</xdr:row>
      <xdr:rowOff>103415</xdr:rowOff>
    </xdr:from>
    <xdr:ext cx="280205" cy="184731"/>
    <xdr:sp macro="" textlink="">
      <xdr:nvSpPr>
        <xdr:cNvPr id="2213" name="TextBox 2212"/>
        <xdr:cNvSpPr txBox="1"/>
      </xdr:nvSpPr>
      <xdr:spPr>
        <a:xfrm rot="5400000">
          <a:off x="1598115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15</xdr:row>
      <xdr:rowOff>103415</xdr:rowOff>
    </xdr:from>
    <xdr:ext cx="280205" cy="184731"/>
    <xdr:sp macro="" textlink="">
      <xdr:nvSpPr>
        <xdr:cNvPr id="2214" name="TextBox 2213"/>
        <xdr:cNvSpPr txBox="1"/>
      </xdr:nvSpPr>
      <xdr:spPr>
        <a:xfrm rot="5400000">
          <a:off x="1598115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15</xdr:row>
      <xdr:rowOff>103415</xdr:rowOff>
    </xdr:from>
    <xdr:ext cx="280205" cy="184731"/>
    <xdr:sp macro="" textlink="">
      <xdr:nvSpPr>
        <xdr:cNvPr id="2215" name="TextBox 2214"/>
        <xdr:cNvSpPr txBox="1"/>
      </xdr:nvSpPr>
      <xdr:spPr>
        <a:xfrm rot="5400000">
          <a:off x="1598115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16</xdr:row>
      <xdr:rowOff>103415</xdr:rowOff>
    </xdr:from>
    <xdr:ext cx="280205" cy="184731"/>
    <xdr:sp macro="" textlink="">
      <xdr:nvSpPr>
        <xdr:cNvPr id="2216" name="TextBox 2215"/>
        <xdr:cNvSpPr txBox="1"/>
      </xdr:nvSpPr>
      <xdr:spPr>
        <a:xfrm rot="5400000">
          <a:off x="1598115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16</xdr:row>
      <xdr:rowOff>103415</xdr:rowOff>
    </xdr:from>
    <xdr:ext cx="280205" cy="184731"/>
    <xdr:sp macro="" textlink="">
      <xdr:nvSpPr>
        <xdr:cNvPr id="2217" name="TextBox 2216"/>
        <xdr:cNvSpPr txBox="1"/>
      </xdr:nvSpPr>
      <xdr:spPr>
        <a:xfrm rot="5400000">
          <a:off x="1598115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18" name="TextBox 2217"/>
        <xdr:cNvSpPr txBox="1"/>
      </xdr:nvSpPr>
      <xdr:spPr>
        <a:xfrm rot="5400000">
          <a:off x="159811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19" name="TextBox 2218"/>
        <xdr:cNvSpPr txBox="1"/>
      </xdr:nvSpPr>
      <xdr:spPr>
        <a:xfrm rot="5400000">
          <a:off x="159811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20" name="TextBox 2219"/>
        <xdr:cNvSpPr txBox="1"/>
      </xdr:nvSpPr>
      <xdr:spPr>
        <a:xfrm rot="5400000">
          <a:off x="159811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21" name="TextBox 2220"/>
        <xdr:cNvSpPr txBox="1"/>
      </xdr:nvSpPr>
      <xdr:spPr>
        <a:xfrm rot="5400000">
          <a:off x="159811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18</xdr:row>
      <xdr:rowOff>103415</xdr:rowOff>
    </xdr:from>
    <xdr:ext cx="280205" cy="184731"/>
    <xdr:sp macro="" textlink="">
      <xdr:nvSpPr>
        <xdr:cNvPr id="2222" name="TextBox 2221"/>
        <xdr:cNvSpPr txBox="1"/>
      </xdr:nvSpPr>
      <xdr:spPr>
        <a:xfrm rot="5400000">
          <a:off x="15981157" y="41933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18</xdr:row>
      <xdr:rowOff>103415</xdr:rowOff>
    </xdr:from>
    <xdr:ext cx="280205" cy="184731"/>
    <xdr:sp macro="" textlink="">
      <xdr:nvSpPr>
        <xdr:cNvPr id="2223" name="TextBox 2222"/>
        <xdr:cNvSpPr txBox="1"/>
      </xdr:nvSpPr>
      <xdr:spPr>
        <a:xfrm rot="5400000">
          <a:off x="15981157" y="41933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24" name="TextBox 2223"/>
        <xdr:cNvSpPr txBox="1"/>
      </xdr:nvSpPr>
      <xdr:spPr>
        <a:xfrm rot="5400000">
          <a:off x="1598115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25" name="TextBox 2224"/>
        <xdr:cNvSpPr txBox="1"/>
      </xdr:nvSpPr>
      <xdr:spPr>
        <a:xfrm rot="5400000">
          <a:off x="1598115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18</xdr:row>
      <xdr:rowOff>103415</xdr:rowOff>
    </xdr:from>
    <xdr:ext cx="280205" cy="184731"/>
    <xdr:sp macro="" textlink="">
      <xdr:nvSpPr>
        <xdr:cNvPr id="2226" name="TextBox 2225"/>
        <xdr:cNvSpPr txBox="1"/>
      </xdr:nvSpPr>
      <xdr:spPr>
        <a:xfrm rot="5400000">
          <a:off x="15981157" y="41933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18</xdr:row>
      <xdr:rowOff>103415</xdr:rowOff>
    </xdr:from>
    <xdr:ext cx="280205" cy="184731"/>
    <xdr:sp macro="" textlink="">
      <xdr:nvSpPr>
        <xdr:cNvPr id="2227" name="TextBox 2226"/>
        <xdr:cNvSpPr txBox="1"/>
      </xdr:nvSpPr>
      <xdr:spPr>
        <a:xfrm rot="5400000">
          <a:off x="15981157" y="41933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28" name="TextBox 2227"/>
        <xdr:cNvSpPr txBox="1"/>
      </xdr:nvSpPr>
      <xdr:spPr>
        <a:xfrm rot="5400000">
          <a:off x="1598115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29" name="TextBox 2228"/>
        <xdr:cNvSpPr txBox="1"/>
      </xdr:nvSpPr>
      <xdr:spPr>
        <a:xfrm rot="5400000">
          <a:off x="1598115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30" name="TextBox 2229"/>
        <xdr:cNvSpPr txBox="1"/>
      </xdr:nvSpPr>
      <xdr:spPr>
        <a:xfrm rot="5400000">
          <a:off x="1598115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31" name="TextBox 2230"/>
        <xdr:cNvSpPr txBox="1"/>
      </xdr:nvSpPr>
      <xdr:spPr>
        <a:xfrm rot="5400000">
          <a:off x="1598115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32" name="TextBox 2231"/>
        <xdr:cNvSpPr txBox="1"/>
      </xdr:nvSpPr>
      <xdr:spPr>
        <a:xfrm rot="5400000">
          <a:off x="1598115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33" name="TextBox 2232"/>
        <xdr:cNvSpPr txBox="1"/>
      </xdr:nvSpPr>
      <xdr:spPr>
        <a:xfrm rot="5400000">
          <a:off x="1598115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34" name="TextBox 2233"/>
        <xdr:cNvSpPr txBox="1"/>
      </xdr:nvSpPr>
      <xdr:spPr>
        <a:xfrm rot="5400000">
          <a:off x="1598115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35" name="TextBox 2234"/>
        <xdr:cNvSpPr txBox="1"/>
      </xdr:nvSpPr>
      <xdr:spPr>
        <a:xfrm rot="5400000">
          <a:off x="1598115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36" name="TextBox 2235"/>
        <xdr:cNvSpPr txBox="1"/>
      </xdr:nvSpPr>
      <xdr:spPr>
        <a:xfrm rot="5400000">
          <a:off x="1598115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37" name="TextBox 2236"/>
        <xdr:cNvSpPr txBox="1"/>
      </xdr:nvSpPr>
      <xdr:spPr>
        <a:xfrm rot="5400000">
          <a:off x="1598115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38" name="TextBox 2237"/>
        <xdr:cNvSpPr txBox="1"/>
      </xdr:nvSpPr>
      <xdr:spPr>
        <a:xfrm rot="5400000">
          <a:off x="1598115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39" name="TextBox 2238"/>
        <xdr:cNvSpPr txBox="1"/>
      </xdr:nvSpPr>
      <xdr:spPr>
        <a:xfrm rot="5400000">
          <a:off x="1598115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40" name="TextBox 2239"/>
        <xdr:cNvSpPr txBox="1"/>
      </xdr:nvSpPr>
      <xdr:spPr>
        <a:xfrm rot="5400000">
          <a:off x="1598115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41" name="TextBox 2240"/>
        <xdr:cNvSpPr txBox="1"/>
      </xdr:nvSpPr>
      <xdr:spPr>
        <a:xfrm rot="5400000">
          <a:off x="1598115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42" name="TextBox 2241"/>
        <xdr:cNvSpPr txBox="1"/>
      </xdr:nvSpPr>
      <xdr:spPr>
        <a:xfrm rot="5400000">
          <a:off x="1598115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43" name="TextBox 2242"/>
        <xdr:cNvSpPr txBox="1"/>
      </xdr:nvSpPr>
      <xdr:spPr>
        <a:xfrm rot="5400000">
          <a:off x="1598115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44" name="TextBox 2243"/>
        <xdr:cNvSpPr txBox="1"/>
      </xdr:nvSpPr>
      <xdr:spPr>
        <a:xfrm rot="5400000">
          <a:off x="1598115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45" name="TextBox 2244"/>
        <xdr:cNvSpPr txBox="1"/>
      </xdr:nvSpPr>
      <xdr:spPr>
        <a:xfrm rot="5400000">
          <a:off x="1598115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46" name="TextBox 2245"/>
        <xdr:cNvSpPr txBox="1"/>
      </xdr:nvSpPr>
      <xdr:spPr>
        <a:xfrm rot="5400000">
          <a:off x="1598115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47" name="TextBox 2246"/>
        <xdr:cNvSpPr txBox="1"/>
      </xdr:nvSpPr>
      <xdr:spPr>
        <a:xfrm rot="5400000">
          <a:off x="1598115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48" name="TextBox 2247"/>
        <xdr:cNvSpPr txBox="1"/>
      </xdr:nvSpPr>
      <xdr:spPr>
        <a:xfrm rot="5400000">
          <a:off x="1598115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49" name="TextBox 2248"/>
        <xdr:cNvSpPr txBox="1"/>
      </xdr:nvSpPr>
      <xdr:spPr>
        <a:xfrm rot="5400000">
          <a:off x="1598115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50" name="TextBox 2249"/>
        <xdr:cNvSpPr txBox="1"/>
      </xdr:nvSpPr>
      <xdr:spPr>
        <a:xfrm rot="5400000">
          <a:off x="1598115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51" name="TextBox 2250"/>
        <xdr:cNvSpPr txBox="1"/>
      </xdr:nvSpPr>
      <xdr:spPr>
        <a:xfrm rot="5400000">
          <a:off x="1598115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52" name="TextBox 2251"/>
        <xdr:cNvSpPr txBox="1"/>
      </xdr:nvSpPr>
      <xdr:spPr>
        <a:xfrm rot="5400000">
          <a:off x="1598115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53" name="TextBox 2252"/>
        <xdr:cNvSpPr txBox="1"/>
      </xdr:nvSpPr>
      <xdr:spPr>
        <a:xfrm rot="5400000">
          <a:off x="1598115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54" name="TextBox 2253"/>
        <xdr:cNvSpPr txBox="1"/>
      </xdr:nvSpPr>
      <xdr:spPr>
        <a:xfrm rot="5400000">
          <a:off x="1598115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55" name="TextBox 2254"/>
        <xdr:cNvSpPr txBox="1"/>
      </xdr:nvSpPr>
      <xdr:spPr>
        <a:xfrm rot="5400000">
          <a:off x="1598115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56" name="TextBox 2255"/>
        <xdr:cNvSpPr txBox="1"/>
      </xdr:nvSpPr>
      <xdr:spPr>
        <a:xfrm rot="5400000">
          <a:off x="1598115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57" name="TextBox 2256"/>
        <xdr:cNvSpPr txBox="1"/>
      </xdr:nvSpPr>
      <xdr:spPr>
        <a:xfrm rot="5400000">
          <a:off x="1598115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58" name="TextBox 2257"/>
        <xdr:cNvSpPr txBox="1"/>
      </xdr:nvSpPr>
      <xdr:spPr>
        <a:xfrm rot="5400000">
          <a:off x="1598115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59" name="TextBox 2258"/>
        <xdr:cNvSpPr txBox="1"/>
      </xdr:nvSpPr>
      <xdr:spPr>
        <a:xfrm rot="5400000">
          <a:off x="1598115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60" name="TextBox 2259"/>
        <xdr:cNvSpPr txBox="1"/>
      </xdr:nvSpPr>
      <xdr:spPr>
        <a:xfrm rot="5400000">
          <a:off x="1598115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61" name="TextBox 2260"/>
        <xdr:cNvSpPr txBox="1"/>
      </xdr:nvSpPr>
      <xdr:spPr>
        <a:xfrm rot="5400000">
          <a:off x="1598115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62" name="TextBox 2261"/>
        <xdr:cNvSpPr txBox="1"/>
      </xdr:nvSpPr>
      <xdr:spPr>
        <a:xfrm rot="5400000">
          <a:off x="1598115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63" name="TextBox 2262"/>
        <xdr:cNvSpPr txBox="1"/>
      </xdr:nvSpPr>
      <xdr:spPr>
        <a:xfrm rot="5400000">
          <a:off x="1598115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64" name="TextBox 2263"/>
        <xdr:cNvSpPr txBox="1"/>
      </xdr:nvSpPr>
      <xdr:spPr>
        <a:xfrm rot="5400000">
          <a:off x="1598115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65" name="TextBox 2264"/>
        <xdr:cNvSpPr txBox="1"/>
      </xdr:nvSpPr>
      <xdr:spPr>
        <a:xfrm rot="5400000">
          <a:off x="1598115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66" name="TextBox 2265"/>
        <xdr:cNvSpPr txBox="1"/>
      </xdr:nvSpPr>
      <xdr:spPr>
        <a:xfrm rot="5400000">
          <a:off x="1598115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67" name="TextBox 2266"/>
        <xdr:cNvSpPr txBox="1"/>
      </xdr:nvSpPr>
      <xdr:spPr>
        <a:xfrm rot="5400000">
          <a:off x="1598115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68" name="TextBox 2267"/>
        <xdr:cNvSpPr txBox="1"/>
      </xdr:nvSpPr>
      <xdr:spPr>
        <a:xfrm rot="5400000">
          <a:off x="1598115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69" name="TextBox 2268"/>
        <xdr:cNvSpPr txBox="1"/>
      </xdr:nvSpPr>
      <xdr:spPr>
        <a:xfrm rot="5400000">
          <a:off x="1598115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70" name="TextBox 2269"/>
        <xdr:cNvSpPr txBox="1"/>
      </xdr:nvSpPr>
      <xdr:spPr>
        <a:xfrm rot="5400000">
          <a:off x="1598115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71" name="TextBox 2270"/>
        <xdr:cNvSpPr txBox="1"/>
      </xdr:nvSpPr>
      <xdr:spPr>
        <a:xfrm rot="5400000">
          <a:off x="1598115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72" name="TextBox 2271"/>
        <xdr:cNvSpPr txBox="1"/>
      </xdr:nvSpPr>
      <xdr:spPr>
        <a:xfrm rot="5400000">
          <a:off x="159811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73" name="TextBox 2272"/>
        <xdr:cNvSpPr txBox="1"/>
      </xdr:nvSpPr>
      <xdr:spPr>
        <a:xfrm rot="5400000">
          <a:off x="159811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74" name="TextBox 2273"/>
        <xdr:cNvSpPr txBox="1"/>
      </xdr:nvSpPr>
      <xdr:spPr>
        <a:xfrm rot="5400000">
          <a:off x="1598115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75" name="TextBox 2274"/>
        <xdr:cNvSpPr txBox="1"/>
      </xdr:nvSpPr>
      <xdr:spPr>
        <a:xfrm rot="5400000">
          <a:off x="1598115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76" name="TextBox 2275"/>
        <xdr:cNvSpPr txBox="1"/>
      </xdr:nvSpPr>
      <xdr:spPr>
        <a:xfrm rot="5400000">
          <a:off x="159811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77" name="TextBox 2276"/>
        <xdr:cNvSpPr txBox="1"/>
      </xdr:nvSpPr>
      <xdr:spPr>
        <a:xfrm rot="5400000">
          <a:off x="159811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78" name="TextBox 2277"/>
        <xdr:cNvSpPr txBox="1"/>
      </xdr:nvSpPr>
      <xdr:spPr>
        <a:xfrm rot="5400000">
          <a:off x="1598115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79" name="TextBox 2278"/>
        <xdr:cNvSpPr txBox="1"/>
      </xdr:nvSpPr>
      <xdr:spPr>
        <a:xfrm rot="5400000">
          <a:off x="1598115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80" name="TextBox 2279"/>
        <xdr:cNvSpPr txBox="1"/>
      </xdr:nvSpPr>
      <xdr:spPr>
        <a:xfrm rot="5400000">
          <a:off x="1598115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81" name="TextBox 2280"/>
        <xdr:cNvSpPr txBox="1"/>
      </xdr:nvSpPr>
      <xdr:spPr>
        <a:xfrm rot="5400000">
          <a:off x="1598115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82" name="TextBox 2281"/>
        <xdr:cNvSpPr txBox="1"/>
      </xdr:nvSpPr>
      <xdr:spPr>
        <a:xfrm rot="5400000">
          <a:off x="1598115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83" name="TextBox 2282"/>
        <xdr:cNvSpPr txBox="1"/>
      </xdr:nvSpPr>
      <xdr:spPr>
        <a:xfrm rot="5400000">
          <a:off x="1598115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84" name="TextBox 2283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85" name="TextBox 2284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86" name="TextBox 2285"/>
        <xdr:cNvSpPr txBox="1"/>
      </xdr:nvSpPr>
      <xdr:spPr>
        <a:xfrm rot="5400000">
          <a:off x="1598115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87" name="TextBox 2286"/>
        <xdr:cNvSpPr txBox="1"/>
      </xdr:nvSpPr>
      <xdr:spPr>
        <a:xfrm rot="5400000">
          <a:off x="1598115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88" name="TextBox 2287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89" name="TextBox 2288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90" name="TextBox 2289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91" name="TextBox 2290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92" name="TextBox 2291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93" name="TextBox 2292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94" name="TextBox 2293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95" name="TextBox 2294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96" name="TextBox 2295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97" name="TextBox 2296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98" name="TextBox 2297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99" name="TextBox 2298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00" name="TextBox 2299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01" name="TextBox 2300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02" name="TextBox 2301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03" name="TextBox 2302"/>
        <xdr:cNvSpPr txBox="1"/>
      </xdr:nvSpPr>
      <xdr:spPr>
        <a:xfrm rot="5400000">
          <a:off x="1598115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04" name="TextBox 2303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05" name="TextBox 2304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06" name="TextBox 2305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07" name="TextBox 2306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08" name="TextBox 2307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09" name="TextBox 2308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10" name="TextBox 2309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11" name="TextBox 2310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12" name="TextBox 2311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13" name="TextBox 2312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14" name="TextBox 2313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15" name="TextBox 2314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16" name="TextBox 2315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17" name="TextBox 2316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18" name="TextBox 2317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19" name="TextBox 2318"/>
        <xdr:cNvSpPr txBox="1"/>
      </xdr:nvSpPr>
      <xdr:spPr>
        <a:xfrm rot="5400000">
          <a:off x="1598115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20" name="TextBox 2319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21" name="TextBox 2320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22" name="TextBox 2321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23" name="TextBox 2322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24" name="TextBox 2323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25" name="TextBox 2324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26" name="TextBox 2325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27" name="TextBox 2326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28" name="TextBox 2327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29" name="TextBox 2328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30" name="TextBox 2329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31" name="TextBox 2330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32" name="TextBox 2331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33" name="TextBox 2332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34" name="TextBox 2333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35" name="TextBox 2334"/>
        <xdr:cNvSpPr txBox="1"/>
      </xdr:nvSpPr>
      <xdr:spPr>
        <a:xfrm rot="5400000">
          <a:off x="1598115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36" name="TextBox 2335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37" name="TextBox 2336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38" name="TextBox 2337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39" name="TextBox 2338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40" name="TextBox 2339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41" name="TextBox 2340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42" name="TextBox 2341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43" name="TextBox 2342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44" name="TextBox 2343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45" name="TextBox 2344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46" name="TextBox 2345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47" name="TextBox 2346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48" name="TextBox 2347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49" name="TextBox 2348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50" name="TextBox 2349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51" name="TextBox 2350"/>
        <xdr:cNvSpPr txBox="1"/>
      </xdr:nvSpPr>
      <xdr:spPr>
        <a:xfrm rot="5400000">
          <a:off x="1598115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52" name="TextBox 2351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53" name="TextBox 2352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54" name="TextBox 2353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55" name="TextBox 2354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56" name="TextBox 2355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57" name="TextBox 2356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58" name="TextBox 2357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59" name="TextBox 2358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60" name="TextBox 2359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61" name="TextBox 2360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62" name="TextBox 2361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63" name="TextBox 2362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64" name="TextBox 2363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65" name="TextBox 2364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66" name="TextBox 2365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67" name="TextBox 2366"/>
        <xdr:cNvSpPr txBox="1"/>
      </xdr:nvSpPr>
      <xdr:spPr>
        <a:xfrm rot="5400000">
          <a:off x="1598115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68" name="TextBox 2367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69" name="TextBox 2368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70" name="TextBox 2369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71" name="TextBox 2370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72" name="TextBox 2371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73" name="TextBox 2372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74" name="TextBox 2373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75" name="TextBox 2374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76" name="TextBox 2375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77" name="TextBox 2376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78" name="TextBox 2377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79" name="TextBox 2378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80" name="TextBox 2379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81" name="TextBox 2380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82" name="TextBox 2381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83" name="TextBox 2382"/>
        <xdr:cNvSpPr txBox="1"/>
      </xdr:nvSpPr>
      <xdr:spPr>
        <a:xfrm rot="5400000">
          <a:off x="1598115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84" name="TextBox 2383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85" name="TextBox 2384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86" name="TextBox 2385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87" name="TextBox 2386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88" name="TextBox 2387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89" name="TextBox 2388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90" name="TextBox 2389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91" name="TextBox 2390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92" name="TextBox 2391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93" name="TextBox 2392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94" name="TextBox 2393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95" name="TextBox 2394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396" name="TextBox 2395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397" name="TextBox 2396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98" name="TextBox 2397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99" name="TextBox 2398"/>
        <xdr:cNvSpPr txBox="1"/>
      </xdr:nvSpPr>
      <xdr:spPr>
        <a:xfrm rot="5400000">
          <a:off x="1598115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00" name="TextBox 2399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01" name="TextBox 2400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02" name="TextBox 2401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03" name="TextBox 2402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04" name="TextBox 2403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05" name="TextBox 2404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06" name="TextBox 2405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07" name="TextBox 2406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08" name="TextBox 2407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09" name="TextBox 2408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10" name="TextBox 2409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11" name="TextBox 2410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12" name="TextBox 2411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13" name="TextBox 2412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14" name="TextBox 2413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15" name="TextBox 2414"/>
        <xdr:cNvSpPr txBox="1"/>
      </xdr:nvSpPr>
      <xdr:spPr>
        <a:xfrm rot="5400000">
          <a:off x="1598115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16" name="TextBox 2415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17" name="TextBox 2416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18" name="TextBox 2417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19" name="TextBox 2418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20" name="TextBox 2419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21" name="TextBox 2420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22" name="TextBox 2421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23" name="TextBox 2422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24" name="TextBox 2423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25" name="TextBox 2424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26" name="TextBox 2425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27" name="TextBox 2426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28" name="TextBox 2427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29" name="TextBox 2428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30" name="TextBox 2429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31" name="TextBox 2430"/>
        <xdr:cNvSpPr txBox="1"/>
      </xdr:nvSpPr>
      <xdr:spPr>
        <a:xfrm rot="5400000">
          <a:off x="1598115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32" name="TextBox 2431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33" name="TextBox 2432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34" name="TextBox 2433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35" name="TextBox 2434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36" name="TextBox 2435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37" name="TextBox 2436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38" name="TextBox 2437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39" name="TextBox 2438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40" name="TextBox 2439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41" name="TextBox 2440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42" name="TextBox 2441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43" name="TextBox 2442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44" name="TextBox 2443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45" name="TextBox 2444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46" name="TextBox 2445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47" name="TextBox 2446"/>
        <xdr:cNvSpPr txBox="1"/>
      </xdr:nvSpPr>
      <xdr:spPr>
        <a:xfrm rot="5400000">
          <a:off x="1598115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48" name="TextBox 2447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49" name="TextBox 2448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50" name="TextBox 2449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51" name="TextBox 2450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52" name="TextBox 2451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53" name="TextBox 2452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54" name="TextBox 2453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55" name="TextBox 2454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56" name="TextBox 2455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57" name="TextBox 2456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58" name="TextBox 2457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59" name="TextBox 2458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60" name="TextBox 2459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61" name="TextBox 2460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62" name="TextBox 2461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63" name="TextBox 2462"/>
        <xdr:cNvSpPr txBox="1"/>
      </xdr:nvSpPr>
      <xdr:spPr>
        <a:xfrm rot="5400000">
          <a:off x="1598115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64" name="TextBox 2463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65" name="TextBox 2464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66" name="TextBox 2465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67" name="TextBox 2466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68" name="TextBox 2467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69" name="TextBox 2468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70" name="TextBox 2469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71" name="TextBox 2470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72" name="TextBox 2471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73" name="TextBox 2472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74" name="TextBox 2473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75" name="TextBox 2474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76" name="TextBox 2475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77" name="TextBox 2476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78" name="TextBox 2477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79" name="TextBox 2478"/>
        <xdr:cNvSpPr txBox="1"/>
      </xdr:nvSpPr>
      <xdr:spPr>
        <a:xfrm rot="5400000">
          <a:off x="1598115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80" name="TextBox 2479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81" name="TextBox 2480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82" name="TextBox 2481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83" name="TextBox 2482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84" name="TextBox 2483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85" name="TextBox 2484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86" name="TextBox 2485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87" name="TextBox 2486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88" name="TextBox 2487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89" name="TextBox 2488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90" name="TextBox 2489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91" name="TextBox 2490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492" name="TextBox 2491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493" name="TextBox 2492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94" name="TextBox 2493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95" name="TextBox 2494"/>
        <xdr:cNvSpPr txBox="1"/>
      </xdr:nvSpPr>
      <xdr:spPr>
        <a:xfrm rot="5400000">
          <a:off x="1598115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496" name="TextBox 2495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497" name="TextBox 2496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498" name="TextBox 2497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499" name="TextBox 2498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00" name="TextBox 2499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01" name="TextBox 2500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02" name="TextBox 2501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03" name="TextBox 2502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04" name="TextBox 2503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05" name="TextBox 2504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06" name="TextBox 2505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07" name="TextBox 2506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08" name="TextBox 2507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09" name="TextBox 2508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10" name="TextBox 2509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11" name="TextBox 2510"/>
        <xdr:cNvSpPr txBox="1"/>
      </xdr:nvSpPr>
      <xdr:spPr>
        <a:xfrm rot="5400000">
          <a:off x="1598115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12" name="TextBox 2511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13" name="TextBox 2512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14" name="TextBox 2513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15" name="TextBox 2514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16" name="TextBox 2515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17" name="TextBox 2516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18" name="TextBox 2517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19" name="TextBox 2518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20" name="TextBox 2519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21" name="TextBox 2520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22" name="TextBox 2521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23" name="TextBox 2522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24" name="TextBox 2523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25" name="TextBox 2524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26" name="TextBox 2525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27" name="TextBox 2526"/>
        <xdr:cNvSpPr txBox="1"/>
      </xdr:nvSpPr>
      <xdr:spPr>
        <a:xfrm rot="5400000">
          <a:off x="1598115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28" name="TextBox 2527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29" name="TextBox 2528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30" name="TextBox 2529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31" name="TextBox 2530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32" name="TextBox 2531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33" name="TextBox 2532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34" name="TextBox 2533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35" name="TextBox 2534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36" name="TextBox 2535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37" name="TextBox 2536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38" name="TextBox 2537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39" name="TextBox 2538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40" name="TextBox 2539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41" name="TextBox 2540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42" name="TextBox 2541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43" name="TextBox 2542"/>
        <xdr:cNvSpPr txBox="1"/>
      </xdr:nvSpPr>
      <xdr:spPr>
        <a:xfrm rot="5400000">
          <a:off x="159811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44" name="TextBox 2543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45" name="TextBox 2544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46" name="TextBox 2545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47" name="TextBox 2546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48" name="TextBox 2547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49" name="TextBox 2548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50" name="TextBox 2549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51" name="TextBox 2550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52" name="TextBox 2551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53" name="TextBox 2552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54" name="TextBox 2553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55" name="TextBox 2554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56" name="TextBox 2555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57" name="TextBox 2556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58" name="TextBox 2557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59" name="TextBox 2558"/>
        <xdr:cNvSpPr txBox="1"/>
      </xdr:nvSpPr>
      <xdr:spPr>
        <a:xfrm rot="5400000">
          <a:off x="1598115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60" name="TextBox 2559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61" name="TextBox 2560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62" name="TextBox 2561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63" name="TextBox 2562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64" name="TextBox 2563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65" name="TextBox 2564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66" name="TextBox 2565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67" name="TextBox 2566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68" name="TextBox 2567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69" name="TextBox 2568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70" name="TextBox 2569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71" name="TextBox 2570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72" name="TextBox 2571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73" name="TextBox 2572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74" name="TextBox 2573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75" name="TextBox 2574"/>
        <xdr:cNvSpPr txBox="1"/>
      </xdr:nvSpPr>
      <xdr:spPr>
        <a:xfrm rot="5400000">
          <a:off x="1598115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76" name="TextBox 2575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77" name="TextBox 2576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78" name="TextBox 2577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79" name="TextBox 2578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80" name="TextBox 2579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81" name="TextBox 2580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82" name="TextBox 2581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83" name="TextBox 2582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84" name="TextBox 2583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85" name="TextBox 2584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86" name="TextBox 2585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87" name="TextBox 2586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588" name="TextBox 2587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589" name="TextBox 2588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90" name="TextBox 2589"/>
        <xdr:cNvSpPr txBox="1"/>
      </xdr:nvSpPr>
      <xdr:spPr>
        <a:xfrm rot="5400000">
          <a:off x="1598115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591" name="TextBox 2590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592" name="TextBox 2591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593" name="TextBox 2592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594" name="TextBox 2593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595" name="TextBox 2594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596" name="TextBox 2595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597" name="TextBox 2596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598" name="TextBox 2597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599" name="TextBox 2598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00" name="TextBox 2599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01" name="TextBox 2600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02" name="TextBox 2601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03" name="TextBox 2602"/>
        <xdr:cNvSpPr txBox="1"/>
      </xdr:nvSpPr>
      <xdr:spPr>
        <a:xfrm rot="5400000">
          <a:off x="1598115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04" name="TextBox 2603"/>
        <xdr:cNvSpPr txBox="1"/>
      </xdr:nvSpPr>
      <xdr:spPr>
        <a:xfrm rot="5400000">
          <a:off x="1598115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05" name="TextBox 2604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06" name="TextBox 2605"/>
        <xdr:cNvSpPr txBox="1"/>
      </xdr:nvSpPr>
      <xdr:spPr>
        <a:xfrm rot="5400000">
          <a:off x="1598115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07" name="TextBox 2606"/>
        <xdr:cNvSpPr txBox="1"/>
      </xdr:nvSpPr>
      <xdr:spPr>
        <a:xfrm rot="5400000">
          <a:off x="1598115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08" name="TextBox 2607"/>
        <xdr:cNvSpPr txBox="1"/>
      </xdr:nvSpPr>
      <xdr:spPr>
        <a:xfrm rot="5400000">
          <a:off x="1598115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09" name="TextBox 2608"/>
        <xdr:cNvSpPr txBox="1"/>
      </xdr:nvSpPr>
      <xdr:spPr>
        <a:xfrm rot="5400000">
          <a:off x="1598115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10" name="TextBox 2609"/>
        <xdr:cNvSpPr txBox="1"/>
      </xdr:nvSpPr>
      <xdr:spPr>
        <a:xfrm rot="5400000">
          <a:off x="1598115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11" name="TextBox 2610"/>
        <xdr:cNvSpPr txBox="1"/>
      </xdr:nvSpPr>
      <xdr:spPr>
        <a:xfrm rot="5400000">
          <a:off x="1598115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12" name="TextBox 2611"/>
        <xdr:cNvSpPr txBox="1"/>
      </xdr:nvSpPr>
      <xdr:spPr>
        <a:xfrm rot="5400000">
          <a:off x="1598115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13" name="TextBox 2612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14" name="TextBox 2613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15" name="TextBox 2614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16" name="TextBox 2615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17" name="TextBox 2616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18" name="TextBox 2617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19" name="TextBox 2618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20" name="TextBox 2619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21" name="TextBox 2620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22" name="TextBox 2621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23" name="TextBox 2622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24" name="TextBox 2623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25" name="TextBox 2624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26" name="TextBox 2625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27" name="TextBox 2626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28" name="TextBox 2627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29" name="TextBox 2628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30" name="TextBox 2629"/>
        <xdr:cNvSpPr txBox="1"/>
      </xdr:nvSpPr>
      <xdr:spPr>
        <a:xfrm rot="5400000">
          <a:off x="1598115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31" name="TextBox 2630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32" name="TextBox 2631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33" name="TextBox 2632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34" name="TextBox 2633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35" name="TextBox 2634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36" name="TextBox 2635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37" name="TextBox 2636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38" name="TextBox 2637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39" name="TextBox 2638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0" name="TextBox 2639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1" name="TextBox 2640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2" name="TextBox 2641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3" name="TextBox 2642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4" name="TextBox 2643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5" name="TextBox 2644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6" name="TextBox 2645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7" name="TextBox 2646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8" name="TextBox 2647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9" name="TextBox 2648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50" name="TextBox 2649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51" name="TextBox 2650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52" name="TextBox 2651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53" name="TextBox 2652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54" name="TextBox 2653"/>
        <xdr:cNvSpPr txBox="1"/>
      </xdr:nvSpPr>
      <xdr:spPr>
        <a:xfrm rot="5400000">
          <a:off x="1598115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55" name="TextBox 2654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56" name="TextBox 2655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57" name="TextBox 2656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58" name="TextBox 2657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59" name="TextBox 2658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60" name="TextBox 2659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61" name="TextBox 2660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62" name="TextBox 2661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63" name="TextBox 2662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64" name="TextBox 2663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65" name="TextBox 2664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66" name="TextBox 2665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67" name="TextBox 2666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68" name="TextBox 2667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69" name="TextBox 2668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0" name="TextBox 2669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1" name="TextBox 2670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2" name="TextBox 2671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3" name="TextBox 2672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4" name="TextBox 2673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75" name="TextBox 2674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76" name="TextBox 2675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7" name="TextBox 2676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8" name="TextBox 2677"/>
        <xdr:cNvSpPr txBox="1"/>
      </xdr:nvSpPr>
      <xdr:spPr>
        <a:xfrm rot="5400000">
          <a:off x="1598115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79" name="TextBox 2678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80" name="TextBox 2679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81" name="TextBox 2680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82" name="TextBox 2681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83" name="TextBox 2682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84" name="TextBox 2683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85" name="TextBox 2684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86" name="TextBox 2685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87" name="TextBox 2686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88" name="TextBox 2687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89" name="TextBox 2688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0" name="TextBox 2689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1" name="TextBox 2690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2" name="TextBox 2691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3" name="TextBox 2692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4" name="TextBox 2693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5" name="TextBox 2694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6" name="TextBox 2695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7" name="TextBox 2696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8" name="TextBox 2697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699" name="TextBox 2698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00" name="TextBox 2699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01" name="TextBox 2700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02" name="TextBox 2701"/>
        <xdr:cNvSpPr txBox="1"/>
      </xdr:nvSpPr>
      <xdr:spPr>
        <a:xfrm rot="5400000">
          <a:off x="1598115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03" name="TextBox 2702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04" name="TextBox 2703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05" name="TextBox 2704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06" name="TextBox 2705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07" name="TextBox 2706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08" name="TextBox 2707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09" name="TextBox 2708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0" name="TextBox 2709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1" name="TextBox 2710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2" name="TextBox 2711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3" name="TextBox 2712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4" name="TextBox 2713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5" name="TextBox 2714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6" name="TextBox 2715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7" name="TextBox 2716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8" name="TextBox 2717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9" name="TextBox 2718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0" name="TextBox 2719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1" name="TextBox 2720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2" name="TextBox 2721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23" name="TextBox 2722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24" name="TextBox 2723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5" name="TextBox 2724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6" name="TextBox 2725"/>
        <xdr:cNvSpPr txBox="1"/>
      </xdr:nvSpPr>
      <xdr:spPr>
        <a:xfrm rot="5400000">
          <a:off x="1598115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27" name="TextBox 2726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28" name="TextBox 2727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29" name="TextBox 2728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30" name="TextBox 2729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31" name="TextBox 2730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32" name="TextBox 2731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33" name="TextBox 2732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34" name="TextBox 2733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35" name="TextBox 2734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36" name="TextBox 2735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37" name="TextBox 2736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38" name="TextBox 2737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39" name="TextBox 2738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0" name="TextBox 2739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1" name="TextBox 2740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2" name="TextBox 2741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3" name="TextBox 2742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4" name="TextBox 2743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5" name="TextBox 2744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6" name="TextBox 2745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47" name="TextBox 2746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48" name="TextBox 2747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9" name="TextBox 2748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50" name="TextBox 2749"/>
        <xdr:cNvSpPr txBox="1"/>
      </xdr:nvSpPr>
      <xdr:spPr>
        <a:xfrm rot="5400000">
          <a:off x="1598115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51" name="TextBox 2750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52" name="TextBox 2751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53" name="TextBox 2752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54" name="TextBox 2753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55" name="TextBox 2754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56" name="TextBox 2755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57" name="TextBox 2756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58" name="TextBox 2757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59" name="TextBox 2758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0" name="TextBox 2759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1" name="TextBox 2760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2" name="TextBox 2761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3" name="TextBox 2762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4" name="TextBox 2763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5" name="TextBox 2764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6" name="TextBox 2765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7" name="TextBox 2766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8" name="TextBox 2767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9" name="TextBox 2768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70" name="TextBox 2769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771" name="TextBox 2770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772" name="TextBox 2771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73" name="TextBox 2772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74" name="TextBox 2773"/>
        <xdr:cNvSpPr txBox="1"/>
      </xdr:nvSpPr>
      <xdr:spPr>
        <a:xfrm rot="5400000">
          <a:off x="159811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775" name="TextBox 2774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776" name="TextBox 2775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777" name="TextBox 2776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778" name="TextBox 2777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779" name="TextBox 2778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59</xdr:row>
      <xdr:rowOff>103415</xdr:rowOff>
    </xdr:from>
    <xdr:ext cx="280205" cy="184731"/>
    <xdr:sp macro="" textlink="">
      <xdr:nvSpPr>
        <xdr:cNvPr id="2780" name="TextBox 2779"/>
        <xdr:cNvSpPr txBox="1"/>
      </xdr:nvSpPr>
      <xdr:spPr>
        <a:xfrm rot="5400000">
          <a:off x="159811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25</xdr:row>
      <xdr:rowOff>103415</xdr:rowOff>
    </xdr:from>
    <xdr:ext cx="280205" cy="184731"/>
    <xdr:sp macro="" textlink="">
      <xdr:nvSpPr>
        <xdr:cNvPr id="2781" name="TextBox 2780"/>
        <xdr:cNvSpPr txBox="1"/>
      </xdr:nvSpPr>
      <xdr:spPr>
        <a:xfrm rot="5400000">
          <a:off x="150819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25</xdr:row>
      <xdr:rowOff>103415</xdr:rowOff>
    </xdr:from>
    <xdr:ext cx="280205" cy="184731"/>
    <xdr:sp macro="" textlink="">
      <xdr:nvSpPr>
        <xdr:cNvPr id="2782" name="TextBox 2781"/>
        <xdr:cNvSpPr txBox="1"/>
      </xdr:nvSpPr>
      <xdr:spPr>
        <a:xfrm rot="5400000">
          <a:off x="150819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25</xdr:row>
      <xdr:rowOff>103415</xdr:rowOff>
    </xdr:from>
    <xdr:ext cx="280205" cy="184731"/>
    <xdr:sp macro="" textlink="">
      <xdr:nvSpPr>
        <xdr:cNvPr id="2783" name="TextBox 2782"/>
        <xdr:cNvSpPr txBox="1"/>
      </xdr:nvSpPr>
      <xdr:spPr>
        <a:xfrm rot="5400000">
          <a:off x="150819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25</xdr:row>
      <xdr:rowOff>103415</xdr:rowOff>
    </xdr:from>
    <xdr:ext cx="280205" cy="184731"/>
    <xdr:sp macro="" textlink="">
      <xdr:nvSpPr>
        <xdr:cNvPr id="2784" name="TextBox 2783"/>
        <xdr:cNvSpPr txBox="1"/>
      </xdr:nvSpPr>
      <xdr:spPr>
        <a:xfrm rot="5400000">
          <a:off x="150819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59</xdr:row>
      <xdr:rowOff>103415</xdr:rowOff>
    </xdr:from>
    <xdr:ext cx="280205" cy="184731"/>
    <xdr:sp macro="" textlink="">
      <xdr:nvSpPr>
        <xdr:cNvPr id="2785" name="TextBox 2784"/>
        <xdr:cNvSpPr txBox="1"/>
      </xdr:nvSpPr>
      <xdr:spPr>
        <a:xfrm rot="5400000">
          <a:off x="1508199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59</xdr:row>
      <xdr:rowOff>103415</xdr:rowOff>
    </xdr:from>
    <xdr:ext cx="280205" cy="184731"/>
    <xdr:sp macro="" textlink="">
      <xdr:nvSpPr>
        <xdr:cNvPr id="2786" name="TextBox 2785"/>
        <xdr:cNvSpPr txBox="1"/>
      </xdr:nvSpPr>
      <xdr:spPr>
        <a:xfrm rot="5400000">
          <a:off x="1508199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59</xdr:row>
      <xdr:rowOff>103415</xdr:rowOff>
    </xdr:from>
    <xdr:ext cx="280205" cy="184731"/>
    <xdr:sp macro="" textlink="">
      <xdr:nvSpPr>
        <xdr:cNvPr id="2787" name="TextBox 2786"/>
        <xdr:cNvSpPr txBox="1"/>
      </xdr:nvSpPr>
      <xdr:spPr>
        <a:xfrm rot="5400000">
          <a:off x="1508199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59</xdr:row>
      <xdr:rowOff>103415</xdr:rowOff>
    </xdr:from>
    <xdr:ext cx="280205" cy="184731"/>
    <xdr:sp macro="" textlink="">
      <xdr:nvSpPr>
        <xdr:cNvPr id="2788" name="TextBox 2787"/>
        <xdr:cNvSpPr txBox="1"/>
      </xdr:nvSpPr>
      <xdr:spPr>
        <a:xfrm rot="5400000">
          <a:off x="1508199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59</xdr:row>
      <xdr:rowOff>103415</xdr:rowOff>
    </xdr:from>
    <xdr:ext cx="280205" cy="184731"/>
    <xdr:sp macro="" textlink="">
      <xdr:nvSpPr>
        <xdr:cNvPr id="2789" name="TextBox 2788"/>
        <xdr:cNvSpPr txBox="1"/>
      </xdr:nvSpPr>
      <xdr:spPr>
        <a:xfrm rot="5400000">
          <a:off x="1508199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59</xdr:row>
      <xdr:rowOff>103415</xdr:rowOff>
    </xdr:from>
    <xdr:ext cx="280205" cy="184731"/>
    <xdr:sp macro="" textlink="">
      <xdr:nvSpPr>
        <xdr:cNvPr id="2790" name="TextBox 2789"/>
        <xdr:cNvSpPr txBox="1"/>
      </xdr:nvSpPr>
      <xdr:spPr>
        <a:xfrm rot="5400000">
          <a:off x="1508199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59</xdr:row>
      <xdr:rowOff>103415</xdr:rowOff>
    </xdr:from>
    <xdr:ext cx="280205" cy="184731"/>
    <xdr:sp macro="" textlink="">
      <xdr:nvSpPr>
        <xdr:cNvPr id="2791" name="TextBox 2790"/>
        <xdr:cNvSpPr txBox="1"/>
      </xdr:nvSpPr>
      <xdr:spPr>
        <a:xfrm rot="5400000">
          <a:off x="1508199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59</xdr:row>
      <xdr:rowOff>103415</xdr:rowOff>
    </xdr:from>
    <xdr:ext cx="280205" cy="184731"/>
    <xdr:sp macro="" textlink="">
      <xdr:nvSpPr>
        <xdr:cNvPr id="2792" name="TextBox 2791"/>
        <xdr:cNvSpPr txBox="1"/>
      </xdr:nvSpPr>
      <xdr:spPr>
        <a:xfrm rot="5400000">
          <a:off x="1508199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59</xdr:row>
      <xdr:rowOff>103415</xdr:rowOff>
    </xdr:from>
    <xdr:ext cx="280205" cy="184731"/>
    <xdr:sp macro="" textlink="">
      <xdr:nvSpPr>
        <xdr:cNvPr id="2793" name="TextBox 2792"/>
        <xdr:cNvSpPr txBox="1"/>
      </xdr:nvSpPr>
      <xdr:spPr>
        <a:xfrm rot="5400000">
          <a:off x="1508199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59</xdr:row>
      <xdr:rowOff>103415</xdr:rowOff>
    </xdr:from>
    <xdr:ext cx="280205" cy="184731"/>
    <xdr:sp macro="" textlink="">
      <xdr:nvSpPr>
        <xdr:cNvPr id="2794" name="TextBox 2793"/>
        <xdr:cNvSpPr txBox="1"/>
      </xdr:nvSpPr>
      <xdr:spPr>
        <a:xfrm rot="5400000">
          <a:off x="1508199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795" name="TextBox 2794"/>
        <xdr:cNvSpPr txBox="1"/>
      </xdr:nvSpPr>
      <xdr:spPr>
        <a:xfrm rot="5400000">
          <a:off x="204769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796" name="TextBox 2795"/>
        <xdr:cNvSpPr txBox="1"/>
      </xdr:nvSpPr>
      <xdr:spPr>
        <a:xfrm rot="5400000">
          <a:off x="204769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797" name="TextBox 2796"/>
        <xdr:cNvSpPr txBox="1"/>
      </xdr:nvSpPr>
      <xdr:spPr>
        <a:xfrm rot="5400000">
          <a:off x="204769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798" name="TextBox 2797"/>
        <xdr:cNvSpPr txBox="1"/>
      </xdr:nvSpPr>
      <xdr:spPr>
        <a:xfrm rot="5400000">
          <a:off x="204769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799" name="TextBox 2798"/>
        <xdr:cNvSpPr txBox="1"/>
      </xdr:nvSpPr>
      <xdr:spPr>
        <a:xfrm rot="5400000">
          <a:off x="204769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800" name="TextBox 2799"/>
        <xdr:cNvSpPr txBox="1"/>
      </xdr:nvSpPr>
      <xdr:spPr>
        <a:xfrm rot="5400000">
          <a:off x="204769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801" name="TextBox 2800"/>
        <xdr:cNvSpPr txBox="1"/>
      </xdr:nvSpPr>
      <xdr:spPr>
        <a:xfrm rot="5400000">
          <a:off x="204769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802" name="TextBox 2801"/>
        <xdr:cNvSpPr txBox="1"/>
      </xdr:nvSpPr>
      <xdr:spPr>
        <a:xfrm rot="5400000">
          <a:off x="204769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803" name="TextBox 2802"/>
        <xdr:cNvSpPr txBox="1"/>
      </xdr:nvSpPr>
      <xdr:spPr>
        <a:xfrm rot="5400000">
          <a:off x="19608623" y="586592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804" name="TextBox 2803"/>
        <xdr:cNvSpPr txBox="1"/>
      </xdr:nvSpPr>
      <xdr:spPr>
        <a:xfrm rot="5400000">
          <a:off x="19608623" y="586592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805" name="TextBox 2804"/>
        <xdr:cNvSpPr txBox="1"/>
      </xdr:nvSpPr>
      <xdr:spPr>
        <a:xfrm rot="5400000">
          <a:off x="19608623" y="586592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806" name="TextBox 2805"/>
        <xdr:cNvSpPr txBox="1"/>
      </xdr:nvSpPr>
      <xdr:spPr>
        <a:xfrm rot="5400000">
          <a:off x="19608623" y="586592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807" name="TextBox 2806"/>
        <xdr:cNvSpPr txBox="1"/>
      </xdr:nvSpPr>
      <xdr:spPr>
        <a:xfrm rot="5400000">
          <a:off x="19608623" y="586592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808" name="TextBox 2807"/>
        <xdr:cNvSpPr txBox="1"/>
      </xdr:nvSpPr>
      <xdr:spPr>
        <a:xfrm rot="5400000">
          <a:off x="19608623" y="586592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809" name="TextBox 2808"/>
        <xdr:cNvSpPr txBox="1"/>
      </xdr:nvSpPr>
      <xdr:spPr>
        <a:xfrm rot="5400000">
          <a:off x="19608623" y="586592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810" name="TextBox 2809"/>
        <xdr:cNvSpPr txBox="1"/>
      </xdr:nvSpPr>
      <xdr:spPr>
        <a:xfrm rot="5400000">
          <a:off x="19608623" y="586592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11" name="TextBox 2810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12" name="TextBox 2811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13" name="TextBox 2812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14" name="TextBox 2813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15" name="TextBox 2814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16" name="TextBox 2815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17" name="TextBox 2816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18" name="TextBox 2817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19" name="TextBox 281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20" name="TextBox 281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21" name="TextBox 282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22" name="TextBox 282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23" name="TextBox 282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24" name="TextBox 282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25" name="TextBox 282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26" name="TextBox 282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27" name="TextBox 2826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28" name="TextBox 2827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29" name="TextBox 2828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30" name="TextBox 2829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31" name="TextBox 2830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32" name="TextBox 2831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33" name="TextBox 2832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34" name="TextBox 2833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35" name="TextBox 2834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36" name="TextBox 2835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37" name="TextBox 2836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38" name="TextBox 2837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39" name="TextBox 2838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40" name="TextBox 2839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41" name="TextBox 2840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42" name="TextBox 2841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43" name="TextBox 2842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44" name="TextBox 2843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45" name="TextBox 2844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46" name="TextBox 2845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47" name="TextBox 2846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48" name="TextBox 2847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49" name="TextBox 2848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50" name="TextBox 2849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51" name="TextBox 285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52" name="TextBox 285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53" name="TextBox 285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54" name="TextBox 285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55" name="TextBox 2854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56" name="TextBox 2855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57" name="TextBox 2856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58" name="TextBox 2857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59" name="TextBox 2858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60" name="TextBox 2859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61" name="TextBox 2860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62" name="TextBox 2861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63" name="TextBox 2862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64" name="TextBox 2863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65" name="TextBox 286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66" name="TextBox 286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67" name="TextBox 2866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68" name="TextBox 2867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69" name="TextBox 286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70" name="TextBox 286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71" name="TextBox 2870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72" name="TextBox 2871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73" name="TextBox 287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74" name="TextBox 287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75" name="TextBox 2874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876" name="TextBox 2875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77" name="TextBox 2876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78" name="TextBox 2877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79" name="TextBox 287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80" name="TextBox 287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81" name="TextBox 288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82" name="TextBox 288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83" name="TextBox 288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84" name="TextBox 288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85" name="TextBox 288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86" name="TextBox 288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87" name="TextBox 2886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88" name="TextBox 2887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89" name="TextBox 288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90" name="TextBox 288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91" name="TextBox 289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92" name="TextBox 289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93" name="TextBox 289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94" name="TextBox 289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95" name="TextBox 289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96" name="TextBox 289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97" name="TextBox 2896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98" name="TextBox 2897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899" name="TextBox 289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900" name="TextBox 289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901" name="TextBox 290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902" name="TextBox 290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903" name="TextBox 290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904" name="TextBox 290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905" name="TextBox 290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58</xdr:row>
      <xdr:rowOff>103415</xdr:rowOff>
    </xdr:from>
    <xdr:ext cx="280205" cy="184731"/>
    <xdr:sp macro="" textlink="">
      <xdr:nvSpPr>
        <xdr:cNvPr id="2906" name="TextBox 290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07" name="TextBox 2906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08" name="TextBox 2907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09" name="TextBox 2908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10" name="TextBox 2909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11" name="TextBox 2910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12" name="TextBox 2911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13" name="TextBox 2912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14" name="TextBox 2913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15" name="TextBox 291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16" name="TextBox 291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17" name="TextBox 2916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18" name="TextBox 2917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19" name="TextBox 291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20" name="TextBox 291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21" name="TextBox 292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22" name="TextBox 292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23" name="TextBox 2922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24" name="TextBox 2923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25" name="TextBox 2924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26" name="TextBox 2925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27" name="TextBox 2926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28" name="TextBox 2927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29" name="TextBox 2928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30" name="TextBox 2929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31" name="TextBox 2930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32" name="TextBox 2931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33" name="TextBox 2932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34" name="TextBox 2933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35" name="TextBox 2934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36" name="TextBox 2935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37" name="TextBox 2936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38" name="TextBox 2937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39" name="TextBox 2938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40" name="TextBox 2939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41" name="TextBox 2940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42" name="TextBox 2941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43" name="TextBox 2942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44" name="TextBox 2943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45" name="TextBox 2944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46" name="TextBox 2945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47" name="TextBox 2946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48" name="TextBox 2947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49" name="TextBox 294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50" name="TextBox 294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51" name="TextBox 2950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52" name="TextBox 2951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53" name="TextBox 2952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54" name="TextBox 2953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55" name="TextBox 2954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56" name="TextBox 2955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57" name="TextBox 2956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58" name="TextBox 2957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59" name="TextBox 2958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60" name="TextBox 2959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61" name="TextBox 296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62" name="TextBox 296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63" name="TextBox 2962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64" name="TextBox 2963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65" name="TextBox 296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66" name="TextBox 296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67" name="TextBox 2966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68" name="TextBox 2967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69" name="TextBox 296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70" name="TextBox 296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71" name="TextBox 2970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2972" name="TextBox 2971"/>
        <xdr:cNvSpPr txBox="1"/>
      </xdr:nvSpPr>
      <xdr:spPr>
        <a:xfrm rot="5400000">
          <a:off x="7139532" y="1319151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73" name="TextBox 297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74" name="TextBox 297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75" name="TextBox 297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76" name="TextBox 297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77" name="TextBox 2976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78" name="TextBox 2977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79" name="TextBox 297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80" name="TextBox 297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81" name="TextBox 298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82" name="TextBox 298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83" name="TextBox 298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84" name="TextBox 298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85" name="TextBox 298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86" name="TextBox 298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87" name="TextBox 2986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88" name="TextBox 2987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89" name="TextBox 298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90" name="TextBox 298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91" name="TextBox 299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92" name="TextBox 299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93" name="TextBox 299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94" name="TextBox 299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95" name="TextBox 299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96" name="TextBox 299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97" name="TextBox 2996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98" name="TextBox 2997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999" name="TextBox 299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00" name="TextBox 299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01" name="TextBox 300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02" name="TextBox 300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03" name="TextBox 300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04" name="TextBox 300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05" name="TextBox 300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06" name="TextBox 300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07" name="TextBox 3006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08" name="TextBox 3007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09" name="TextBox 300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10" name="TextBox 300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11" name="TextBox 301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12" name="TextBox 301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13" name="TextBox 301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14" name="TextBox 301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15" name="TextBox 301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16" name="TextBox 301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17" name="TextBox 3016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18" name="TextBox 3017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19" name="TextBox 301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20" name="TextBox 301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21" name="TextBox 302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22" name="TextBox 302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23" name="TextBox 302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24" name="TextBox 302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25" name="TextBox 302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26" name="TextBox 302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27" name="TextBox 3026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28" name="TextBox 3027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29" name="TextBox 302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30" name="TextBox 302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31" name="TextBox 303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32" name="TextBox 303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33" name="TextBox 303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34" name="TextBox 303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35" name="TextBox 303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36" name="TextBox 303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37" name="TextBox 3036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38" name="TextBox 3037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39" name="TextBox 303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40" name="TextBox 303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41" name="TextBox 3040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42" name="TextBox 3041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43" name="TextBox 3042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44" name="TextBox 3043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45" name="TextBox 3044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46" name="TextBox 3045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47" name="TextBox 3046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48" name="TextBox 3047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49" name="TextBox 3048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050" name="TextBox 3049"/>
        <xdr:cNvSpPr txBox="1"/>
      </xdr:nvSpPr>
      <xdr:spPr>
        <a:xfrm rot="5400000">
          <a:off x="7139532" y="1344263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2" name="TextBox 1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0</xdr:colOff>
      <xdr:row>67</xdr:row>
      <xdr:rowOff>160020</xdr:rowOff>
    </xdr:from>
    <xdr:ext cx="280205" cy="384849"/>
    <xdr:sp macro="" textlink="">
      <xdr:nvSpPr>
        <xdr:cNvPr id="3" name="TextBox 2"/>
        <xdr:cNvSpPr txBox="1"/>
      </xdr:nvSpPr>
      <xdr:spPr>
        <a:xfrm rot="5400000">
          <a:off x="-52322" y="16077182"/>
          <a:ext cx="38484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E-3</a:t>
          </a:r>
        </a:p>
      </xdr:txBody>
    </xdr:sp>
    <xdr:clientData/>
  </xdr:oneCellAnchor>
  <xdr:oneCellAnchor>
    <xdr:from>
      <xdr:col>0</xdr:col>
      <xdr:colOff>0</xdr:colOff>
      <xdr:row>33</xdr:row>
      <xdr:rowOff>100059</xdr:rowOff>
    </xdr:from>
    <xdr:ext cx="280205" cy="184731"/>
    <xdr:sp macro="" textlink="">
      <xdr:nvSpPr>
        <xdr:cNvPr id="4" name="TextBox 3"/>
        <xdr:cNvSpPr txBox="1"/>
      </xdr:nvSpPr>
      <xdr:spPr>
        <a:xfrm rot="5400000">
          <a:off x="47737" y="7786622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5" name="TextBox 4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6" name="TextBox 5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7" name="TextBox 6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8" name="TextBox 7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163081</xdr:colOff>
      <xdr:row>60</xdr:row>
      <xdr:rowOff>103415</xdr:rowOff>
    </xdr:from>
    <xdr:ext cx="280205" cy="184731"/>
    <xdr:sp macro="" textlink="">
      <xdr:nvSpPr>
        <xdr:cNvPr id="9" name="TextBox 8"/>
        <xdr:cNvSpPr txBox="1"/>
      </xdr:nvSpPr>
      <xdr:spPr>
        <a:xfrm rot="5400000">
          <a:off x="11076938" y="143507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163081</xdr:colOff>
      <xdr:row>60</xdr:row>
      <xdr:rowOff>103415</xdr:rowOff>
    </xdr:from>
    <xdr:ext cx="280205" cy="184731"/>
    <xdr:sp macro="" textlink="">
      <xdr:nvSpPr>
        <xdr:cNvPr id="10" name="TextBox 9"/>
        <xdr:cNvSpPr txBox="1"/>
      </xdr:nvSpPr>
      <xdr:spPr>
        <a:xfrm rot="5400000">
          <a:off x="11076938" y="143507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163081</xdr:colOff>
      <xdr:row>61</xdr:row>
      <xdr:rowOff>103415</xdr:rowOff>
    </xdr:from>
    <xdr:ext cx="280205" cy="184731"/>
    <xdr:sp macro="" textlink="">
      <xdr:nvSpPr>
        <xdr:cNvPr id="11" name="TextBox 10"/>
        <xdr:cNvSpPr txBox="1"/>
      </xdr:nvSpPr>
      <xdr:spPr>
        <a:xfrm rot="5400000">
          <a:off x="11076938" y="145793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12" name="TextBox 11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13" name="TextBox 12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163081</xdr:colOff>
      <xdr:row>58</xdr:row>
      <xdr:rowOff>0</xdr:rowOff>
    </xdr:from>
    <xdr:ext cx="280205" cy="184731"/>
    <xdr:sp macro="" textlink="">
      <xdr:nvSpPr>
        <xdr:cNvPr id="14" name="TextBox 13"/>
        <xdr:cNvSpPr txBox="1"/>
      </xdr:nvSpPr>
      <xdr:spPr>
        <a:xfrm rot="5400000">
          <a:off x="12936218" y="1387400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15" name="TextBox 14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16" name="TextBox 15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17" name="TextBox 16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18" name="TextBox 17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19" name="TextBox 18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20" name="TextBox 19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21" name="TextBox 20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22" name="TextBox 21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23" name="TextBox 22"/>
        <xdr:cNvSpPr txBox="1"/>
      </xdr:nvSpPr>
      <xdr:spPr>
        <a:xfrm rot="5400000">
          <a:off x="210818" y="16243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24" name="TextBox 23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25" name="TextBox 24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10</xdr:row>
      <xdr:rowOff>103415</xdr:rowOff>
    </xdr:from>
    <xdr:ext cx="280205" cy="184731"/>
    <xdr:sp macro="" textlink="">
      <xdr:nvSpPr>
        <xdr:cNvPr id="26" name="TextBox 25"/>
        <xdr:cNvSpPr txBox="1"/>
      </xdr:nvSpPr>
      <xdr:spPr>
        <a:xfrm rot="5400000">
          <a:off x="253185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12</xdr:row>
      <xdr:rowOff>103415</xdr:rowOff>
    </xdr:from>
    <xdr:ext cx="280205" cy="184731"/>
    <xdr:sp macro="" textlink="">
      <xdr:nvSpPr>
        <xdr:cNvPr id="27" name="TextBox 26"/>
        <xdr:cNvSpPr txBox="1"/>
      </xdr:nvSpPr>
      <xdr:spPr>
        <a:xfrm rot="5400000">
          <a:off x="25318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12</xdr:row>
      <xdr:rowOff>103415</xdr:rowOff>
    </xdr:from>
    <xdr:ext cx="280205" cy="184731"/>
    <xdr:sp macro="" textlink="">
      <xdr:nvSpPr>
        <xdr:cNvPr id="28" name="TextBox 27"/>
        <xdr:cNvSpPr txBox="1"/>
      </xdr:nvSpPr>
      <xdr:spPr>
        <a:xfrm rot="5400000">
          <a:off x="25318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13</xdr:row>
      <xdr:rowOff>103415</xdr:rowOff>
    </xdr:from>
    <xdr:ext cx="280205" cy="184731"/>
    <xdr:sp macro="" textlink="">
      <xdr:nvSpPr>
        <xdr:cNvPr id="29" name="TextBox 28"/>
        <xdr:cNvSpPr txBox="1"/>
      </xdr:nvSpPr>
      <xdr:spPr>
        <a:xfrm rot="5400000">
          <a:off x="253185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25</xdr:row>
      <xdr:rowOff>103415</xdr:rowOff>
    </xdr:from>
    <xdr:ext cx="280205" cy="184731"/>
    <xdr:sp macro="" textlink="">
      <xdr:nvSpPr>
        <xdr:cNvPr id="30" name="TextBox 29"/>
        <xdr:cNvSpPr txBox="1"/>
      </xdr:nvSpPr>
      <xdr:spPr>
        <a:xfrm rot="5400000">
          <a:off x="25318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25</xdr:row>
      <xdr:rowOff>103415</xdr:rowOff>
    </xdr:from>
    <xdr:ext cx="280205" cy="184731"/>
    <xdr:sp macro="" textlink="">
      <xdr:nvSpPr>
        <xdr:cNvPr id="31" name="TextBox 30"/>
        <xdr:cNvSpPr txBox="1"/>
      </xdr:nvSpPr>
      <xdr:spPr>
        <a:xfrm rot="5400000">
          <a:off x="25318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43</xdr:row>
      <xdr:rowOff>103415</xdr:rowOff>
    </xdr:from>
    <xdr:ext cx="280205" cy="184731"/>
    <xdr:sp macro="" textlink="">
      <xdr:nvSpPr>
        <xdr:cNvPr id="32" name="TextBox 31"/>
        <xdr:cNvSpPr txBox="1"/>
      </xdr:nvSpPr>
      <xdr:spPr>
        <a:xfrm rot="5400000">
          <a:off x="25318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33" name="TextBox 32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34" name="TextBox 33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35" name="TextBox 34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36" name="TextBox 35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37" name="TextBox 36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38" name="TextBox 37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39" name="TextBox 38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40" name="TextBox 39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10</xdr:row>
      <xdr:rowOff>103415</xdr:rowOff>
    </xdr:from>
    <xdr:ext cx="280205" cy="184731"/>
    <xdr:sp macro="" textlink="">
      <xdr:nvSpPr>
        <xdr:cNvPr id="41" name="TextBox 40"/>
        <xdr:cNvSpPr txBox="1"/>
      </xdr:nvSpPr>
      <xdr:spPr>
        <a:xfrm rot="5400000">
          <a:off x="253185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12</xdr:row>
      <xdr:rowOff>103415</xdr:rowOff>
    </xdr:from>
    <xdr:ext cx="280205" cy="184731"/>
    <xdr:sp macro="" textlink="">
      <xdr:nvSpPr>
        <xdr:cNvPr id="42" name="TextBox 41"/>
        <xdr:cNvSpPr txBox="1"/>
      </xdr:nvSpPr>
      <xdr:spPr>
        <a:xfrm rot="5400000">
          <a:off x="25318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12</xdr:row>
      <xdr:rowOff>103415</xdr:rowOff>
    </xdr:from>
    <xdr:ext cx="280205" cy="184731"/>
    <xdr:sp macro="" textlink="">
      <xdr:nvSpPr>
        <xdr:cNvPr id="43" name="TextBox 42"/>
        <xdr:cNvSpPr txBox="1"/>
      </xdr:nvSpPr>
      <xdr:spPr>
        <a:xfrm rot="5400000">
          <a:off x="253185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13</xdr:row>
      <xdr:rowOff>103415</xdr:rowOff>
    </xdr:from>
    <xdr:ext cx="280205" cy="184731"/>
    <xdr:sp macro="" textlink="">
      <xdr:nvSpPr>
        <xdr:cNvPr id="44" name="TextBox 43"/>
        <xdr:cNvSpPr txBox="1"/>
      </xdr:nvSpPr>
      <xdr:spPr>
        <a:xfrm rot="5400000">
          <a:off x="253185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25</xdr:row>
      <xdr:rowOff>103415</xdr:rowOff>
    </xdr:from>
    <xdr:ext cx="280205" cy="184731"/>
    <xdr:sp macro="" textlink="">
      <xdr:nvSpPr>
        <xdr:cNvPr id="45" name="TextBox 44"/>
        <xdr:cNvSpPr txBox="1"/>
      </xdr:nvSpPr>
      <xdr:spPr>
        <a:xfrm rot="5400000">
          <a:off x="25318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25</xdr:row>
      <xdr:rowOff>103415</xdr:rowOff>
    </xdr:from>
    <xdr:ext cx="280205" cy="184731"/>
    <xdr:sp macro="" textlink="">
      <xdr:nvSpPr>
        <xdr:cNvPr id="46" name="TextBox 45"/>
        <xdr:cNvSpPr txBox="1"/>
      </xdr:nvSpPr>
      <xdr:spPr>
        <a:xfrm rot="5400000">
          <a:off x="25318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43</xdr:row>
      <xdr:rowOff>103415</xdr:rowOff>
    </xdr:from>
    <xdr:ext cx="280205" cy="184731"/>
    <xdr:sp macro="" textlink="">
      <xdr:nvSpPr>
        <xdr:cNvPr id="47" name="TextBox 46"/>
        <xdr:cNvSpPr txBox="1"/>
      </xdr:nvSpPr>
      <xdr:spPr>
        <a:xfrm rot="5400000">
          <a:off x="253185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48" name="TextBox 47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49" name="TextBox 48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50" name="TextBox 49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51" name="TextBox 50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52" name="TextBox 51"/>
        <xdr:cNvSpPr txBox="1"/>
      </xdr:nvSpPr>
      <xdr:spPr>
        <a:xfrm rot="5400000">
          <a:off x="253185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53" name="TextBox 52"/>
        <xdr:cNvSpPr txBox="1"/>
      </xdr:nvSpPr>
      <xdr:spPr>
        <a:xfrm rot="5400000">
          <a:off x="253185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54" name="TextBox 53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55" name="TextBox 54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56" name="TextBox 55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57" name="TextBox 56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10</xdr:row>
      <xdr:rowOff>103415</xdr:rowOff>
    </xdr:from>
    <xdr:ext cx="280205" cy="184731"/>
    <xdr:sp macro="" textlink="">
      <xdr:nvSpPr>
        <xdr:cNvPr id="58" name="TextBox 57"/>
        <xdr:cNvSpPr txBox="1"/>
      </xdr:nvSpPr>
      <xdr:spPr>
        <a:xfrm rot="5400000">
          <a:off x="522933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59" name="TextBox 58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60" name="TextBox 59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61" name="TextBox 60"/>
        <xdr:cNvSpPr txBox="1"/>
      </xdr:nvSpPr>
      <xdr:spPr>
        <a:xfrm rot="5400000">
          <a:off x="5229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62" name="TextBox 61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63" name="TextBox 62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43</xdr:row>
      <xdr:rowOff>103415</xdr:rowOff>
    </xdr:from>
    <xdr:ext cx="280205" cy="184731"/>
    <xdr:sp macro="" textlink="">
      <xdr:nvSpPr>
        <xdr:cNvPr id="64" name="TextBox 63"/>
        <xdr:cNvSpPr txBox="1"/>
      </xdr:nvSpPr>
      <xdr:spPr>
        <a:xfrm rot="5400000">
          <a:off x="5229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65" name="TextBox 64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66" name="TextBox 65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67" name="TextBox 66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68" name="TextBox 67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69" name="TextBox 68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70" name="TextBox 69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71" name="TextBox 70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72" name="TextBox 71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10</xdr:row>
      <xdr:rowOff>103415</xdr:rowOff>
    </xdr:from>
    <xdr:ext cx="280205" cy="184731"/>
    <xdr:sp macro="" textlink="">
      <xdr:nvSpPr>
        <xdr:cNvPr id="73" name="TextBox 72"/>
        <xdr:cNvSpPr txBox="1"/>
      </xdr:nvSpPr>
      <xdr:spPr>
        <a:xfrm rot="5400000">
          <a:off x="522933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74" name="TextBox 73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75" name="TextBox 74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76" name="TextBox 75"/>
        <xdr:cNvSpPr txBox="1"/>
      </xdr:nvSpPr>
      <xdr:spPr>
        <a:xfrm rot="5400000">
          <a:off x="5229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77" name="TextBox 76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78" name="TextBox 77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43</xdr:row>
      <xdr:rowOff>103415</xdr:rowOff>
    </xdr:from>
    <xdr:ext cx="280205" cy="184731"/>
    <xdr:sp macro="" textlink="">
      <xdr:nvSpPr>
        <xdr:cNvPr id="79" name="TextBox 78"/>
        <xdr:cNvSpPr txBox="1"/>
      </xdr:nvSpPr>
      <xdr:spPr>
        <a:xfrm rot="5400000">
          <a:off x="5229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80" name="TextBox 79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81" name="TextBox 80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82" name="TextBox 81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83" name="TextBox 82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84" name="TextBox 83"/>
        <xdr:cNvSpPr txBox="1"/>
      </xdr:nvSpPr>
      <xdr:spPr>
        <a:xfrm rot="5400000">
          <a:off x="5229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85" name="TextBox 84"/>
        <xdr:cNvSpPr txBox="1"/>
      </xdr:nvSpPr>
      <xdr:spPr>
        <a:xfrm rot="5400000">
          <a:off x="5229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86" name="TextBox 85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87" name="TextBox 86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88" name="TextBox 87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89" name="TextBox 88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10</xdr:row>
      <xdr:rowOff>103415</xdr:rowOff>
    </xdr:from>
    <xdr:ext cx="280205" cy="184731"/>
    <xdr:sp macro="" textlink="">
      <xdr:nvSpPr>
        <xdr:cNvPr id="90" name="TextBox 89"/>
        <xdr:cNvSpPr txBox="1"/>
      </xdr:nvSpPr>
      <xdr:spPr>
        <a:xfrm rot="5400000">
          <a:off x="34310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91" name="TextBox 90"/>
        <xdr:cNvSpPr txBox="1"/>
      </xdr:nvSpPr>
      <xdr:spPr>
        <a:xfrm rot="5400000">
          <a:off x="3431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92" name="TextBox 91"/>
        <xdr:cNvSpPr txBox="1"/>
      </xdr:nvSpPr>
      <xdr:spPr>
        <a:xfrm rot="5400000">
          <a:off x="3431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13</xdr:row>
      <xdr:rowOff>103415</xdr:rowOff>
    </xdr:from>
    <xdr:ext cx="280205" cy="184731"/>
    <xdr:sp macro="" textlink="">
      <xdr:nvSpPr>
        <xdr:cNvPr id="93" name="TextBox 92"/>
        <xdr:cNvSpPr txBox="1"/>
      </xdr:nvSpPr>
      <xdr:spPr>
        <a:xfrm rot="5400000">
          <a:off x="34310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94" name="TextBox 93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95" name="TextBox 94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43</xdr:row>
      <xdr:rowOff>103415</xdr:rowOff>
    </xdr:from>
    <xdr:ext cx="280205" cy="184731"/>
    <xdr:sp macro="" textlink="">
      <xdr:nvSpPr>
        <xdr:cNvPr id="96" name="TextBox 95"/>
        <xdr:cNvSpPr txBox="1"/>
      </xdr:nvSpPr>
      <xdr:spPr>
        <a:xfrm rot="5400000">
          <a:off x="343101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97" name="TextBox 96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98" name="TextBox 97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99" name="TextBox 98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100" name="TextBox 99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101" name="TextBox 100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102" name="TextBox 101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103" name="TextBox 102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104" name="TextBox 103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10</xdr:row>
      <xdr:rowOff>103415</xdr:rowOff>
    </xdr:from>
    <xdr:ext cx="280205" cy="184731"/>
    <xdr:sp macro="" textlink="">
      <xdr:nvSpPr>
        <xdr:cNvPr id="105" name="TextBox 104"/>
        <xdr:cNvSpPr txBox="1"/>
      </xdr:nvSpPr>
      <xdr:spPr>
        <a:xfrm rot="5400000">
          <a:off x="34310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106" name="TextBox 105"/>
        <xdr:cNvSpPr txBox="1"/>
      </xdr:nvSpPr>
      <xdr:spPr>
        <a:xfrm rot="5400000">
          <a:off x="3431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107" name="TextBox 106"/>
        <xdr:cNvSpPr txBox="1"/>
      </xdr:nvSpPr>
      <xdr:spPr>
        <a:xfrm rot="5400000">
          <a:off x="34310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13</xdr:row>
      <xdr:rowOff>103415</xdr:rowOff>
    </xdr:from>
    <xdr:ext cx="280205" cy="184731"/>
    <xdr:sp macro="" textlink="">
      <xdr:nvSpPr>
        <xdr:cNvPr id="108" name="TextBox 107"/>
        <xdr:cNvSpPr txBox="1"/>
      </xdr:nvSpPr>
      <xdr:spPr>
        <a:xfrm rot="5400000">
          <a:off x="34310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09" name="TextBox 108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10" name="TextBox 109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43</xdr:row>
      <xdr:rowOff>103415</xdr:rowOff>
    </xdr:from>
    <xdr:ext cx="280205" cy="184731"/>
    <xdr:sp macro="" textlink="">
      <xdr:nvSpPr>
        <xdr:cNvPr id="111" name="TextBox 110"/>
        <xdr:cNvSpPr txBox="1"/>
      </xdr:nvSpPr>
      <xdr:spPr>
        <a:xfrm rot="5400000">
          <a:off x="343101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112" name="TextBox 111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113" name="TextBox 112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114" name="TextBox 113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115" name="TextBox 114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116" name="TextBox 115"/>
        <xdr:cNvSpPr txBox="1"/>
      </xdr:nvSpPr>
      <xdr:spPr>
        <a:xfrm rot="5400000">
          <a:off x="343101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117" name="TextBox 116"/>
        <xdr:cNvSpPr txBox="1"/>
      </xdr:nvSpPr>
      <xdr:spPr>
        <a:xfrm rot="5400000">
          <a:off x="343101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18" name="TextBox 117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19" name="TextBox 118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120" name="TextBox 119"/>
        <xdr:cNvSpPr txBox="1"/>
      </xdr:nvSpPr>
      <xdr:spPr>
        <a:xfrm rot="5400000">
          <a:off x="5229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121" name="TextBox 120"/>
        <xdr:cNvSpPr txBox="1"/>
      </xdr:nvSpPr>
      <xdr:spPr>
        <a:xfrm rot="5400000">
          <a:off x="5229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22" name="TextBox 121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23" name="TextBox 122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14</xdr:row>
      <xdr:rowOff>103415</xdr:rowOff>
    </xdr:from>
    <xdr:ext cx="280205" cy="184731"/>
    <xdr:sp macro="" textlink="">
      <xdr:nvSpPr>
        <xdr:cNvPr id="124" name="TextBox 123"/>
        <xdr:cNvSpPr txBox="1"/>
      </xdr:nvSpPr>
      <xdr:spPr>
        <a:xfrm rot="5400000">
          <a:off x="5229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14</xdr:row>
      <xdr:rowOff>103415</xdr:rowOff>
    </xdr:from>
    <xdr:ext cx="280205" cy="184731"/>
    <xdr:sp macro="" textlink="">
      <xdr:nvSpPr>
        <xdr:cNvPr id="125" name="TextBox 124"/>
        <xdr:cNvSpPr txBox="1"/>
      </xdr:nvSpPr>
      <xdr:spPr>
        <a:xfrm rot="5400000">
          <a:off x="5229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15</xdr:row>
      <xdr:rowOff>103415</xdr:rowOff>
    </xdr:from>
    <xdr:ext cx="280205" cy="184731"/>
    <xdr:sp macro="" textlink="">
      <xdr:nvSpPr>
        <xdr:cNvPr id="126" name="TextBox 125"/>
        <xdr:cNvSpPr txBox="1"/>
      </xdr:nvSpPr>
      <xdr:spPr>
        <a:xfrm rot="5400000">
          <a:off x="5229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15</xdr:row>
      <xdr:rowOff>103415</xdr:rowOff>
    </xdr:from>
    <xdr:ext cx="280205" cy="184731"/>
    <xdr:sp macro="" textlink="">
      <xdr:nvSpPr>
        <xdr:cNvPr id="127" name="TextBox 126"/>
        <xdr:cNvSpPr txBox="1"/>
      </xdr:nvSpPr>
      <xdr:spPr>
        <a:xfrm rot="5400000">
          <a:off x="5229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16</xdr:row>
      <xdr:rowOff>103415</xdr:rowOff>
    </xdr:from>
    <xdr:ext cx="280205" cy="184731"/>
    <xdr:sp macro="" textlink="">
      <xdr:nvSpPr>
        <xdr:cNvPr id="128" name="TextBox 127"/>
        <xdr:cNvSpPr txBox="1"/>
      </xdr:nvSpPr>
      <xdr:spPr>
        <a:xfrm rot="5400000">
          <a:off x="5229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16</xdr:row>
      <xdr:rowOff>103415</xdr:rowOff>
    </xdr:from>
    <xdr:ext cx="280205" cy="184731"/>
    <xdr:sp macro="" textlink="">
      <xdr:nvSpPr>
        <xdr:cNvPr id="129" name="TextBox 128"/>
        <xdr:cNvSpPr txBox="1"/>
      </xdr:nvSpPr>
      <xdr:spPr>
        <a:xfrm rot="5400000">
          <a:off x="5229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30" name="TextBox 129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31" name="TextBox 130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132" name="TextBox 131"/>
        <xdr:cNvSpPr txBox="1"/>
      </xdr:nvSpPr>
      <xdr:spPr>
        <a:xfrm rot="5400000">
          <a:off x="5229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133" name="TextBox 132"/>
        <xdr:cNvSpPr txBox="1"/>
      </xdr:nvSpPr>
      <xdr:spPr>
        <a:xfrm rot="5400000">
          <a:off x="5229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34" name="TextBox 133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35" name="TextBox 134"/>
        <xdr:cNvSpPr txBox="1"/>
      </xdr:nvSpPr>
      <xdr:spPr>
        <a:xfrm rot="5400000">
          <a:off x="5229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14</xdr:row>
      <xdr:rowOff>103415</xdr:rowOff>
    </xdr:from>
    <xdr:ext cx="280205" cy="184731"/>
    <xdr:sp macro="" textlink="">
      <xdr:nvSpPr>
        <xdr:cNvPr id="136" name="TextBox 135"/>
        <xdr:cNvSpPr txBox="1"/>
      </xdr:nvSpPr>
      <xdr:spPr>
        <a:xfrm rot="5400000">
          <a:off x="5229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14</xdr:row>
      <xdr:rowOff>103415</xdr:rowOff>
    </xdr:from>
    <xdr:ext cx="280205" cy="184731"/>
    <xdr:sp macro="" textlink="">
      <xdr:nvSpPr>
        <xdr:cNvPr id="137" name="TextBox 136"/>
        <xdr:cNvSpPr txBox="1"/>
      </xdr:nvSpPr>
      <xdr:spPr>
        <a:xfrm rot="5400000">
          <a:off x="5229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15</xdr:row>
      <xdr:rowOff>103415</xdr:rowOff>
    </xdr:from>
    <xdr:ext cx="280205" cy="184731"/>
    <xdr:sp macro="" textlink="">
      <xdr:nvSpPr>
        <xdr:cNvPr id="138" name="TextBox 137"/>
        <xdr:cNvSpPr txBox="1"/>
      </xdr:nvSpPr>
      <xdr:spPr>
        <a:xfrm rot="5400000">
          <a:off x="5229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15</xdr:row>
      <xdr:rowOff>103415</xdr:rowOff>
    </xdr:from>
    <xdr:ext cx="280205" cy="184731"/>
    <xdr:sp macro="" textlink="">
      <xdr:nvSpPr>
        <xdr:cNvPr id="139" name="TextBox 138"/>
        <xdr:cNvSpPr txBox="1"/>
      </xdr:nvSpPr>
      <xdr:spPr>
        <a:xfrm rot="5400000">
          <a:off x="5229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16</xdr:row>
      <xdr:rowOff>103415</xdr:rowOff>
    </xdr:from>
    <xdr:ext cx="280205" cy="184731"/>
    <xdr:sp macro="" textlink="">
      <xdr:nvSpPr>
        <xdr:cNvPr id="140" name="TextBox 139"/>
        <xdr:cNvSpPr txBox="1"/>
      </xdr:nvSpPr>
      <xdr:spPr>
        <a:xfrm rot="5400000">
          <a:off x="5229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16</xdr:row>
      <xdr:rowOff>103415</xdr:rowOff>
    </xdr:from>
    <xdr:ext cx="280205" cy="184731"/>
    <xdr:sp macro="" textlink="">
      <xdr:nvSpPr>
        <xdr:cNvPr id="141" name="TextBox 140"/>
        <xdr:cNvSpPr txBox="1"/>
      </xdr:nvSpPr>
      <xdr:spPr>
        <a:xfrm rot="5400000">
          <a:off x="5229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2" name="TextBox 141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3" name="TextBox 142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4" name="TextBox 143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5" name="TextBox 144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6" name="TextBox 145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7" name="TextBox 146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8" name="TextBox 147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9" name="TextBox 148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50" name="TextBox 149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51" name="TextBox 150"/>
        <xdr:cNvSpPr txBox="1"/>
      </xdr:nvSpPr>
      <xdr:spPr>
        <a:xfrm rot="5400000">
          <a:off x="4330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52" name="TextBox 151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53" name="TextBox 152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54" name="TextBox 153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55" name="TextBox 154"/>
        <xdr:cNvSpPr txBox="1"/>
      </xdr:nvSpPr>
      <xdr:spPr>
        <a:xfrm rot="5400000">
          <a:off x="343101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25</xdr:row>
      <xdr:rowOff>103415</xdr:rowOff>
    </xdr:from>
    <xdr:ext cx="280205" cy="184731"/>
    <xdr:sp macro="" textlink="">
      <xdr:nvSpPr>
        <xdr:cNvPr id="156" name="TextBox 155"/>
        <xdr:cNvSpPr txBox="1"/>
      </xdr:nvSpPr>
      <xdr:spPr>
        <a:xfrm rot="5400000">
          <a:off x="4330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25</xdr:row>
      <xdr:rowOff>103415</xdr:rowOff>
    </xdr:from>
    <xdr:ext cx="280205" cy="184731"/>
    <xdr:sp macro="" textlink="">
      <xdr:nvSpPr>
        <xdr:cNvPr id="157" name="TextBox 156"/>
        <xdr:cNvSpPr txBox="1"/>
      </xdr:nvSpPr>
      <xdr:spPr>
        <a:xfrm rot="5400000">
          <a:off x="4330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25</xdr:row>
      <xdr:rowOff>103415</xdr:rowOff>
    </xdr:from>
    <xdr:ext cx="280205" cy="184731"/>
    <xdr:sp macro="" textlink="">
      <xdr:nvSpPr>
        <xdr:cNvPr id="158" name="TextBox 157"/>
        <xdr:cNvSpPr txBox="1"/>
      </xdr:nvSpPr>
      <xdr:spPr>
        <a:xfrm rot="5400000">
          <a:off x="4330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25</xdr:row>
      <xdr:rowOff>103415</xdr:rowOff>
    </xdr:from>
    <xdr:ext cx="280205" cy="184731"/>
    <xdr:sp macro="" textlink="">
      <xdr:nvSpPr>
        <xdr:cNvPr id="159" name="TextBox 158"/>
        <xdr:cNvSpPr txBox="1"/>
      </xdr:nvSpPr>
      <xdr:spPr>
        <a:xfrm rot="5400000">
          <a:off x="4330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160" name="TextBox 159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161" name="TextBox 160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162" name="TextBox 161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163" name="TextBox 162"/>
        <xdr:cNvSpPr txBox="1"/>
      </xdr:nvSpPr>
      <xdr:spPr>
        <a:xfrm rot="5400000">
          <a:off x="5229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4" name="TextBox 163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5" name="TextBox 164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6" name="TextBox 165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7" name="TextBox 166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8" name="TextBox 167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9" name="TextBox 168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70" name="TextBox 169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71" name="TextBox 170"/>
        <xdr:cNvSpPr txBox="1"/>
      </xdr:nvSpPr>
      <xdr:spPr>
        <a:xfrm rot="5400000">
          <a:off x="81249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2" name="TextBox 171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3" name="TextBox 172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4" name="TextBox 173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5" name="TextBox 174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6" name="TextBox 175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7" name="TextBox 176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8" name="TextBox 177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9" name="TextBox 178"/>
        <xdr:cNvSpPr txBox="1"/>
      </xdr:nvSpPr>
      <xdr:spPr>
        <a:xfrm rot="5400000">
          <a:off x="902409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0" name="TextBox 179"/>
        <xdr:cNvSpPr txBox="1"/>
      </xdr:nvSpPr>
      <xdr:spPr>
        <a:xfrm rot="5400000">
          <a:off x="99232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1" name="TextBox 180"/>
        <xdr:cNvSpPr txBox="1"/>
      </xdr:nvSpPr>
      <xdr:spPr>
        <a:xfrm rot="5400000">
          <a:off x="99232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2" name="TextBox 181"/>
        <xdr:cNvSpPr txBox="1"/>
      </xdr:nvSpPr>
      <xdr:spPr>
        <a:xfrm rot="5400000">
          <a:off x="99232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3" name="TextBox 182"/>
        <xdr:cNvSpPr txBox="1"/>
      </xdr:nvSpPr>
      <xdr:spPr>
        <a:xfrm rot="5400000">
          <a:off x="99232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4" name="TextBox 183"/>
        <xdr:cNvSpPr txBox="1"/>
      </xdr:nvSpPr>
      <xdr:spPr>
        <a:xfrm rot="5400000">
          <a:off x="99232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5" name="TextBox 184"/>
        <xdr:cNvSpPr txBox="1"/>
      </xdr:nvSpPr>
      <xdr:spPr>
        <a:xfrm rot="5400000">
          <a:off x="99232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6" name="TextBox 185"/>
        <xdr:cNvSpPr txBox="1"/>
      </xdr:nvSpPr>
      <xdr:spPr>
        <a:xfrm rot="5400000">
          <a:off x="99232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7" name="TextBox 186"/>
        <xdr:cNvSpPr txBox="1"/>
      </xdr:nvSpPr>
      <xdr:spPr>
        <a:xfrm rot="5400000">
          <a:off x="99232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88" name="TextBox 187"/>
        <xdr:cNvSpPr txBox="1"/>
      </xdr:nvSpPr>
      <xdr:spPr>
        <a:xfrm rot="5400000">
          <a:off x="119044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89" name="TextBox 188"/>
        <xdr:cNvSpPr txBox="1"/>
      </xdr:nvSpPr>
      <xdr:spPr>
        <a:xfrm rot="5400000">
          <a:off x="119044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0" name="TextBox 189"/>
        <xdr:cNvSpPr txBox="1"/>
      </xdr:nvSpPr>
      <xdr:spPr>
        <a:xfrm rot="5400000">
          <a:off x="119044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1" name="TextBox 190"/>
        <xdr:cNvSpPr txBox="1"/>
      </xdr:nvSpPr>
      <xdr:spPr>
        <a:xfrm rot="5400000">
          <a:off x="119044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2" name="TextBox 191"/>
        <xdr:cNvSpPr txBox="1"/>
      </xdr:nvSpPr>
      <xdr:spPr>
        <a:xfrm rot="5400000">
          <a:off x="119044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3" name="TextBox 192"/>
        <xdr:cNvSpPr txBox="1"/>
      </xdr:nvSpPr>
      <xdr:spPr>
        <a:xfrm rot="5400000">
          <a:off x="119044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4" name="TextBox 193"/>
        <xdr:cNvSpPr txBox="1"/>
      </xdr:nvSpPr>
      <xdr:spPr>
        <a:xfrm rot="5400000">
          <a:off x="119044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5" name="TextBox 194"/>
        <xdr:cNvSpPr txBox="1"/>
      </xdr:nvSpPr>
      <xdr:spPr>
        <a:xfrm rot="5400000">
          <a:off x="1190445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196" name="TextBox 195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197" name="TextBox 196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198" name="TextBox 197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199" name="TextBox 198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10</xdr:row>
      <xdr:rowOff>103415</xdr:rowOff>
    </xdr:from>
    <xdr:ext cx="280205" cy="184731"/>
    <xdr:sp macro="" textlink="">
      <xdr:nvSpPr>
        <xdr:cNvPr id="200" name="TextBox 199"/>
        <xdr:cNvSpPr txBox="1"/>
      </xdr:nvSpPr>
      <xdr:spPr>
        <a:xfrm rot="5400000">
          <a:off x="623517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01" name="TextBox 200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02" name="TextBox 201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03" name="TextBox 202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04" name="TextBox 203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05" name="TextBox 204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43</xdr:row>
      <xdr:rowOff>103415</xdr:rowOff>
    </xdr:from>
    <xdr:ext cx="280205" cy="184731"/>
    <xdr:sp macro="" textlink="">
      <xdr:nvSpPr>
        <xdr:cNvPr id="206" name="TextBox 205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07" name="TextBox 206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08" name="TextBox 207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209" name="TextBox 208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10" name="TextBox 209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11" name="TextBox 210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212" name="TextBox 211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213" name="TextBox 212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214" name="TextBox 213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10</xdr:row>
      <xdr:rowOff>103415</xdr:rowOff>
    </xdr:from>
    <xdr:ext cx="280205" cy="184731"/>
    <xdr:sp macro="" textlink="">
      <xdr:nvSpPr>
        <xdr:cNvPr id="215" name="TextBox 214"/>
        <xdr:cNvSpPr txBox="1"/>
      </xdr:nvSpPr>
      <xdr:spPr>
        <a:xfrm rot="5400000">
          <a:off x="623517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16" name="TextBox 215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17" name="TextBox 216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18" name="TextBox 217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19" name="TextBox 218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20" name="TextBox 219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43</xdr:row>
      <xdr:rowOff>103415</xdr:rowOff>
    </xdr:from>
    <xdr:ext cx="280205" cy="184731"/>
    <xdr:sp macro="" textlink="">
      <xdr:nvSpPr>
        <xdr:cNvPr id="221" name="TextBox 220"/>
        <xdr:cNvSpPr txBox="1"/>
      </xdr:nvSpPr>
      <xdr:spPr>
        <a:xfrm rot="5400000">
          <a:off x="623517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22" name="TextBox 221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23" name="TextBox 222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224" name="TextBox 223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25" name="TextBox 224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26" name="TextBox 225"/>
        <xdr:cNvSpPr txBox="1"/>
      </xdr:nvSpPr>
      <xdr:spPr>
        <a:xfrm rot="5400000">
          <a:off x="623517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227" name="TextBox 226"/>
        <xdr:cNvSpPr txBox="1"/>
      </xdr:nvSpPr>
      <xdr:spPr>
        <a:xfrm rot="5400000">
          <a:off x="623517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28" name="TextBox 227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29" name="TextBox 228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30" name="TextBox 229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31" name="TextBox 230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32" name="TextBox 231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33" name="TextBox 232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14</xdr:row>
      <xdr:rowOff>103415</xdr:rowOff>
    </xdr:from>
    <xdr:ext cx="280205" cy="184731"/>
    <xdr:sp macro="" textlink="">
      <xdr:nvSpPr>
        <xdr:cNvPr id="234" name="TextBox 233"/>
        <xdr:cNvSpPr txBox="1"/>
      </xdr:nvSpPr>
      <xdr:spPr>
        <a:xfrm rot="5400000">
          <a:off x="62351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14</xdr:row>
      <xdr:rowOff>103415</xdr:rowOff>
    </xdr:from>
    <xdr:ext cx="280205" cy="184731"/>
    <xdr:sp macro="" textlink="">
      <xdr:nvSpPr>
        <xdr:cNvPr id="235" name="TextBox 234"/>
        <xdr:cNvSpPr txBox="1"/>
      </xdr:nvSpPr>
      <xdr:spPr>
        <a:xfrm rot="5400000">
          <a:off x="62351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15</xdr:row>
      <xdr:rowOff>103415</xdr:rowOff>
    </xdr:from>
    <xdr:ext cx="280205" cy="184731"/>
    <xdr:sp macro="" textlink="">
      <xdr:nvSpPr>
        <xdr:cNvPr id="236" name="TextBox 235"/>
        <xdr:cNvSpPr txBox="1"/>
      </xdr:nvSpPr>
      <xdr:spPr>
        <a:xfrm rot="5400000">
          <a:off x="62351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15</xdr:row>
      <xdr:rowOff>103415</xdr:rowOff>
    </xdr:from>
    <xdr:ext cx="280205" cy="184731"/>
    <xdr:sp macro="" textlink="">
      <xdr:nvSpPr>
        <xdr:cNvPr id="237" name="TextBox 236"/>
        <xdr:cNvSpPr txBox="1"/>
      </xdr:nvSpPr>
      <xdr:spPr>
        <a:xfrm rot="5400000">
          <a:off x="62351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16</xdr:row>
      <xdr:rowOff>103415</xdr:rowOff>
    </xdr:from>
    <xdr:ext cx="280205" cy="184731"/>
    <xdr:sp macro="" textlink="">
      <xdr:nvSpPr>
        <xdr:cNvPr id="238" name="TextBox 237"/>
        <xdr:cNvSpPr txBox="1"/>
      </xdr:nvSpPr>
      <xdr:spPr>
        <a:xfrm rot="5400000">
          <a:off x="62351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16</xdr:row>
      <xdr:rowOff>103415</xdr:rowOff>
    </xdr:from>
    <xdr:ext cx="280205" cy="184731"/>
    <xdr:sp macro="" textlink="">
      <xdr:nvSpPr>
        <xdr:cNvPr id="239" name="TextBox 238"/>
        <xdr:cNvSpPr txBox="1"/>
      </xdr:nvSpPr>
      <xdr:spPr>
        <a:xfrm rot="5400000">
          <a:off x="62351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40" name="TextBox 239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41" name="TextBox 240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42" name="TextBox 241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43" name="TextBox 242"/>
        <xdr:cNvSpPr txBox="1"/>
      </xdr:nvSpPr>
      <xdr:spPr>
        <a:xfrm rot="5400000">
          <a:off x="623517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44" name="TextBox 243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45" name="TextBox 244"/>
        <xdr:cNvSpPr txBox="1"/>
      </xdr:nvSpPr>
      <xdr:spPr>
        <a:xfrm rot="5400000">
          <a:off x="623517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14</xdr:row>
      <xdr:rowOff>103415</xdr:rowOff>
    </xdr:from>
    <xdr:ext cx="280205" cy="184731"/>
    <xdr:sp macro="" textlink="">
      <xdr:nvSpPr>
        <xdr:cNvPr id="246" name="TextBox 245"/>
        <xdr:cNvSpPr txBox="1"/>
      </xdr:nvSpPr>
      <xdr:spPr>
        <a:xfrm rot="5400000">
          <a:off x="62351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14</xdr:row>
      <xdr:rowOff>103415</xdr:rowOff>
    </xdr:from>
    <xdr:ext cx="280205" cy="184731"/>
    <xdr:sp macro="" textlink="">
      <xdr:nvSpPr>
        <xdr:cNvPr id="247" name="TextBox 246"/>
        <xdr:cNvSpPr txBox="1"/>
      </xdr:nvSpPr>
      <xdr:spPr>
        <a:xfrm rot="5400000">
          <a:off x="623517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15</xdr:row>
      <xdr:rowOff>103415</xdr:rowOff>
    </xdr:from>
    <xdr:ext cx="280205" cy="184731"/>
    <xdr:sp macro="" textlink="">
      <xdr:nvSpPr>
        <xdr:cNvPr id="248" name="TextBox 247"/>
        <xdr:cNvSpPr txBox="1"/>
      </xdr:nvSpPr>
      <xdr:spPr>
        <a:xfrm rot="5400000">
          <a:off x="62351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15</xdr:row>
      <xdr:rowOff>103415</xdr:rowOff>
    </xdr:from>
    <xdr:ext cx="280205" cy="184731"/>
    <xdr:sp macro="" textlink="">
      <xdr:nvSpPr>
        <xdr:cNvPr id="249" name="TextBox 248"/>
        <xdr:cNvSpPr txBox="1"/>
      </xdr:nvSpPr>
      <xdr:spPr>
        <a:xfrm rot="5400000">
          <a:off x="623517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16</xdr:row>
      <xdr:rowOff>103415</xdr:rowOff>
    </xdr:from>
    <xdr:ext cx="280205" cy="184731"/>
    <xdr:sp macro="" textlink="">
      <xdr:nvSpPr>
        <xdr:cNvPr id="250" name="TextBox 249"/>
        <xdr:cNvSpPr txBox="1"/>
      </xdr:nvSpPr>
      <xdr:spPr>
        <a:xfrm rot="5400000">
          <a:off x="62351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16</xdr:row>
      <xdr:rowOff>103415</xdr:rowOff>
    </xdr:from>
    <xdr:ext cx="280205" cy="184731"/>
    <xdr:sp macro="" textlink="">
      <xdr:nvSpPr>
        <xdr:cNvPr id="251" name="TextBox 250"/>
        <xdr:cNvSpPr txBox="1"/>
      </xdr:nvSpPr>
      <xdr:spPr>
        <a:xfrm rot="5400000">
          <a:off x="623517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52" name="TextBox 251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53" name="TextBox 252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54" name="TextBox 253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55" name="TextBox 254"/>
        <xdr:cNvSpPr txBox="1"/>
      </xdr:nvSpPr>
      <xdr:spPr>
        <a:xfrm rot="5400000">
          <a:off x="623517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56" name="TextBox 255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57" name="TextBox 256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58" name="TextBox 257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59" name="TextBox 258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10</xdr:row>
      <xdr:rowOff>103415</xdr:rowOff>
    </xdr:from>
    <xdr:ext cx="280205" cy="184731"/>
    <xdr:sp macro="" textlink="">
      <xdr:nvSpPr>
        <xdr:cNvPr id="260" name="TextBox 259"/>
        <xdr:cNvSpPr txBox="1"/>
      </xdr:nvSpPr>
      <xdr:spPr>
        <a:xfrm rot="5400000">
          <a:off x="713433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61" name="TextBox 260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62" name="TextBox 261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263" name="TextBox 262"/>
        <xdr:cNvSpPr txBox="1"/>
      </xdr:nvSpPr>
      <xdr:spPr>
        <a:xfrm rot="5400000">
          <a:off x="7134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264" name="TextBox 263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265" name="TextBox 264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266" name="TextBox 265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67" name="TextBox 266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68" name="TextBox 267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69" name="TextBox 268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70" name="TextBox 269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71" name="TextBox 270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72" name="TextBox 271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73" name="TextBox 272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74" name="TextBox 273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10</xdr:row>
      <xdr:rowOff>103415</xdr:rowOff>
    </xdr:from>
    <xdr:ext cx="280205" cy="184731"/>
    <xdr:sp macro="" textlink="">
      <xdr:nvSpPr>
        <xdr:cNvPr id="275" name="TextBox 274"/>
        <xdr:cNvSpPr txBox="1"/>
      </xdr:nvSpPr>
      <xdr:spPr>
        <a:xfrm rot="5400000">
          <a:off x="713433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76" name="TextBox 275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77" name="TextBox 276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278" name="TextBox 277"/>
        <xdr:cNvSpPr txBox="1"/>
      </xdr:nvSpPr>
      <xdr:spPr>
        <a:xfrm rot="5400000">
          <a:off x="7134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279" name="TextBox 278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280" name="TextBox 279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281" name="TextBox 280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82" name="TextBox 281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83" name="TextBox 282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84" name="TextBox 283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85" name="TextBox 284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86" name="TextBox 285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87" name="TextBox 286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88" name="TextBox 287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89" name="TextBox 288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290" name="TextBox 289"/>
        <xdr:cNvSpPr txBox="1"/>
      </xdr:nvSpPr>
      <xdr:spPr>
        <a:xfrm rot="5400000">
          <a:off x="7134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291" name="TextBox 290"/>
        <xdr:cNvSpPr txBox="1"/>
      </xdr:nvSpPr>
      <xdr:spPr>
        <a:xfrm rot="5400000">
          <a:off x="7134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92" name="TextBox 291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93" name="TextBox 292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294" name="TextBox 293"/>
        <xdr:cNvSpPr txBox="1"/>
      </xdr:nvSpPr>
      <xdr:spPr>
        <a:xfrm rot="5400000">
          <a:off x="7134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295" name="TextBox 294"/>
        <xdr:cNvSpPr txBox="1"/>
      </xdr:nvSpPr>
      <xdr:spPr>
        <a:xfrm rot="5400000">
          <a:off x="7134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296" name="TextBox 295"/>
        <xdr:cNvSpPr txBox="1"/>
      </xdr:nvSpPr>
      <xdr:spPr>
        <a:xfrm rot="5400000">
          <a:off x="7134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297" name="TextBox 296"/>
        <xdr:cNvSpPr txBox="1"/>
      </xdr:nvSpPr>
      <xdr:spPr>
        <a:xfrm rot="5400000">
          <a:off x="7134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298" name="TextBox 297"/>
        <xdr:cNvSpPr txBox="1"/>
      </xdr:nvSpPr>
      <xdr:spPr>
        <a:xfrm rot="5400000">
          <a:off x="7134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299" name="TextBox 298"/>
        <xdr:cNvSpPr txBox="1"/>
      </xdr:nvSpPr>
      <xdr:spPr>
        <a:xfrm rot="5400000">
          <a:off x="7134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00" name="TextBox 299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01" name="TextBox 300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02" name="TextBox 301"/>
        <xdr:cNvSpPr txBox="1"/>
      </xdr:nvSpPr>
      <xdr:spPr>
        <a:xfrm rot="5400000">
          <a:off x="7134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03" name="TextBox 302"/>
        <xdr:cNvSpPr txBox="1"/>
      </xdr:nvSpPr>
      <xdr:spPr>
        <a:xfrm rot="5400000">
          <a:off x="7134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04" name="TextBox 303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05" name="TextBox 304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06" name="TextBox 305"/>
        <xdr:cNvSpPr txBox="1"/>
      </xdr:nvSpPr>
      <xdr:spPr>
        <a:xfrm rot="5400000">
          <a:off x="7134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07" name="TextBox 306"/>
        <xdr:cNvSpPr txBox="1"/>
      </xdr:nvSpPr>
      <xdr:spPr>
        <a:xfrm rot="5400000">
          <a:off x="7134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08" name="TextBox 307"/>
        <xdr:cNvSpPr txBox="1"/>
      </xdr:nvSpPr>
      <xdr:spPr>
        <a:xfrm rot="5400000">
          <a:off x="7134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09" name="TextBox 308"/>
        <xdr:cNvSpPr txBox="1"/>
      </xdr:nvSpPr>
      <xdr:spPr>
        <a:xfrm rot="5400000">
          <a:off x="7134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10" name="TextBox 309"/>
        <xdr:cNvSpPr txBox="1"/>
      </xdr:nvSpPr>
      <xdr:spPr>
        <a:xfrm rot="5400000">
          <a:off x="7134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11" name="TextBox 310"/>
        <xdr:cNvSpPr txBox="1"/>
      </xdr:nvSpPr>
      <xdr:spPr>
        <a:xfrm rot="5400000">
          <a:off x="7134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12" name="TextBox 311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13" name="TextBox 312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14" name="TextBox 313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15" name="TextBox 314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16" name="TextBox 315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17" name="TextBox 316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18" name="TextBox 317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19" name="TextBox 318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10</xdr:row>
      <xdr:rowOff>103415</xdr:rowOff>
    </xdr:from>
    <xdr:ext cx="280205" cy="184731"/>
    <xdr:sp macro="" textlink="">
      <xdr:nvSpPr>
        <xdr:cNvPr id="320" name="TextBox 319"/>
        <xdr:cNvSpPr txBox="1"/>
      </xdr:nvSpPr>
      <xdr:spPr>
        <a:xfrm rot="5400000">
          <a:off x="713433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21" name="TextBox 320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22" name="TextBox 321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23" name="TextBox 322"/>
        <xdr:cNvSpPr txBox="1"/>
      </xdr:nvSpPr>
      <xdr:spPr>
        <a:xfrm rot="5400000">
          <a:off x="7134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24" name="TextBox 323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25" name="TextBox 324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326" name="TextBox 325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27" name="TextBox 326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28" name="TextBox 327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29" name="TextBox 328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30" name="TextBox 329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31" name="TextBox 330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32" name="TextBox 331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33" name="TextBox 332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34" name="TextBox 333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10</xdr:row>
      <xdr:rowOff>103415</xdr:rowOff>
    </xdr:from>
    <xdr:ext cx="280205" cy="184731"/>
    <xdr:sp macro="" textlink="">
      <xdr:nvSpPr>
        <xdr:cNvPr id="335" name="TextBox 334"/>
        <xdr:cNvSpPr txBox="1"/>
      </xdr:nvSpPr>
      <xdr:spPr>
        <a:xfrm rot="5400000">
          <a:off x="713433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36" name="TextBox 335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37" name="TextBox 336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38" name="TextBox 337"/>
        <xdr:cNvSpPr txBox="1"/>
      </xdr:nvSpPr>
      <xdr:spPr>
        <a:xfrm rot="5400000">
          <a:off x="7134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39" name="TextBox 338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40" name="TextBox 339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341" name="TextBox 340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42" name="TextBox 341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43" name="TextBox 342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44" name="TextBox 343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45" name="TextBox 344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46" name="TextBox 345"/>
        <xdr:cNvSpPr txBox="1"/>
      </xdr:nvSpPr>
      <xdr:spPr>
        <a:xfrm rot="5400000">
          <a:off x="7134337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47" name="TextBox 346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48" name="TextBox 347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49" name="TextBox 348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50" name="TextBox 349"/>
        <xdr:cNvSpPr txBox="1"/>
      </xdr:nvSpPr>
      <xdr:spPr>
        <a:xfrm rot="5400000">
          <a:off x="7134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51" name="TextBox 350"/>
        <xdr:cNvSpPr txBox="1"/>
      </xdr:nvSpPr>
      <xdr:spPr>
        <a:xfrm rot="5400000">
          <a:off x="7134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52" name="TextBox 351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53" name="TextBox 352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54" name="TextBox 353"/>
        <xdr:cNvSpPr txBox="1"/>
      </xdr:nvSpPr>
      <xdr:spPr>
        <a:xfrm rot="5400000">
          <a:off x="7134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55" name="TextBox 354"/>
        <xdr:cNvSpPr txBox="1"/>
      </xdr:nvSpPr>
      <xdr:spPr>
        <a:xfrm rot="5400000">
          <a:off x="7134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56" name="TextBox 355"/>
        <xdr:cNvSpPr txBox="1"/>
      </xdr:nvSpPr>
      <xdr:spPr>
        <a:xfrm rot="5400000">
          <a:off x="7134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57" name="TextBox 356"/>
        <xdr:cNvSpPr txBox="1"/>
      </xdr:nvSpPr>
      <xdr:spPr>
        <a:xfrm rot="5400000">
          <a:off x="7134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58" name="TextBox 357"/>
        <xdr:cNvSpPr txBox="1"/>
      </xdr:nvSpPr>
      <xdr:spPr>
        <a:xfrm rot="5400000">
          <a:off x="7134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59" name="TextBox 358"/>
        <xdr:cNvSpPr txBox="1"/>
      </xdr:nvSpPr>
      <xdr:spPr>
        <a:xfrm rot="5400000">
          <a:off x="7134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60" name="TextBox 359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61" name="TextBox 360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62" name="TextBox 361"/>
        <xdr:cNvSpPr txBox="1"/>
      </xdr:nvSpPr>
      <xdr:spPr>
        <a:xfrm rot="5400000">
          <a:off x="7134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63" name="TextBox 362"/>
        <xdr:cNvSpPr txBox="1"/>
      </xdr:nvSpPr>
      <xdr:spPr>
        <a:xfrm rot="5400000">
          <a:off x="71343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64" name="TextBox 363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65" name="TextBox 364"/>
        <xdr:cNvSpPr txBox="1"/>
      </xdr:nvSpPr>
      <xdr:spPr>
        <a:xfrm rot="5400000">
          <a:off x="71343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66" name="TextBox 365"/>
        <xdr:cNvSpPr txBox="1"/>
      </xdr:nvSpPr>
      <xdr:spPr>
        <a:xfrm rot="5400000">
          <a:off x="7134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67" name="TextBox 366"/>
        <xdr:cNvSpPr txBox="1"/>
      </xdr:nvSpPr>
      <xdr:spPr>
        <a:xfrm rot="5400000">
          <a:off x="713433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68" name="TextBox 367"/>
        <xdr:cNvSpPr txBox="1"/>
      </xdr:nvSpPr>
      <xdr:spPr>
        <a:xfrm rot="5400000">
          <a:off x="7134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69" name="TextBox 368"/>
        <xdr:cNvSpPr txBox="1"/>
      </xdr:nvSpPr>
      <xdr:spPr>
        <a:xfrm rot="5400000">
          <a:off x="713433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70" name="TextBox 369"/>
        <xdr:cNvSpPr txBox="1"/>
      </xdr:nvSpPr>
      <xdr:spPr>
        <a:xfrm rot="5400000">
          <a:off x="7134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71" name="TextBox 370"/>
        <xdr:cNvSpPr txBox="1"/>
      </xdr:nvSpPr>
      <xdr:spPr>
        <a:xfrm rot="5400000">
          <a:off x="713433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72" name="TextBox 371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73" name="TextBox 372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74" name="TextBox 373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75" name="TextBox 374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376" name="TextBox 375"/>
        <xdr:cNvSpPr txBox="1"/>
      </xdr:nvSpPr>
      <xdr:spPr>
        <a:xfrm rot="5400000">
          <a:off x="713433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377" name="TextBox 376"/>
        <xdr:cNvSpPr txBox="1"/>
      </xdr:nvSpPr>
      <xdr:spPr>
        <a:xfrm rot="5400000">
          <a:off x="713433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378" name="TextBox 377"/>
        <xdr:cNvSpPr txBox="1"/>
      </xdr:nvSpPr>
      <xdr:spPr>
        <a:xfrm rot="5400000">
          <a:off x="713433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379" name="TextBox 378"/>
        <xdr:cNvSpPr txBox="1"/>
      </xdr:nvSpPr>
      <xdr:spPr>
        <a:xfrm rot="5400000">
          <a:off x="713433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380" name="TextBox 379"/>
        <xdr:cNvSpPr txBox="1"/>
      </xdr:nvSpPr>
      <xdr:spPr>
        <a:xfrm rot="5400000">
          <a:off x="713433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381" name="TextBox 380"/>
        <xdr:cNvSpPr txBox="1"/>
      </xdr:nvSpPr>
      <xdr:spPr>
        <a:xfrm rot="5400000">
          <a:off x="713433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382" name="TextBox 381"/>
        <xdr:cNvSpPr txBox="1"/>
      </xdr:nvSpPr>
      <xdr:spPr>
        <a:xfrm rot="5400000">
          <a:off x="713433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383" name="TextBox 382"/>
        <xdr:cNvSpPr txBox="1"/>
      </xdr:nvSpPr>
      <xdr:spPr>
        <a:xfrm rot="5400000">
          <a:off x="713433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384" name="TextBox 383"/>
        <xdr:cNvSpPr txBox="1"/>
      </xdr:nvSpPr>
      <xdr:spPr>
        <a:xfrm rot="5400000">
          <a:off x="71343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385" name="TextBox 384"/>
        <xdr:cNvSpPr txBox="1"/>
      </xdr:nvSpPr>
      <xdr:spPr>
        <a:xfrm rot="5400000">
          <a:off x="71343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86" name="TextBox 385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87" name="TextBox 386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388" name="TextBox 387"/>
        <xdr:cNvSpPr txBox="1"/>
      </xdr:nvSpPr>
      <xdr:spPr>
        <a:xfrm rot="5400000">
          <a:off x="713433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389" name="TextBox 388"/>
        <xdr:cNvSpPr txBox="1"/>
      </xdr:nvSpPr>
      <xdr:spPr>
        <a:xfrm rot="5400000">
          <a:off x="713433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390" name="TextBox 389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391" name="TextBox 390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392" name="TextBox 391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393" name="TextBox 392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394" name="TextBox 393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395" name="TextBox 394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396" name="TextBox 395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397" name="TextBox 396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398" name="TextBox 397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399" name="TextBox 398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400" name="TextBox 399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401" name="TextBox 400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402" name="TextBox 401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403" name="TextBox 402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404" name="TextBox 403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405" name="TextBox 404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406" name="TextBox 405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407" name="TextBox 406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408" name="TextBox 407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409" name="TextBox 408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410" name="TextBox 409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411" name="TextBox 410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412" name="TextBox 411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413" name="TextBox 412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414" name="TextBox 413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415" name="TextBox 414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416" name="TextBox 415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417" name="TextBox 416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418" name="TextBox 417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419" name="TextBox 418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420" name="TextBox 419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421" name="TextBox 420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422" name="TextBox 421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423" name="TextBox 422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424" name="TextBox 423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425" name="TextBox 424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426" name="TextBox 425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427" name="TextBox 426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428" name="TextBox 427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429" name="TextBox 428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430" name="TextBox 429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431" name="TextBox 430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432" name="TextBox 431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433" name="TextBox 432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434" name="TextBox 433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435" name="TextBox 434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436" name="TextBox 435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437" name="TextBox 436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438" name="TextBox 437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439" name="TextBox 438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440" name="TextBox 439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441" name="TextBox 440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442" name="TextBox 441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443" name="TextBox 442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444" name="TextBox 443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445" name="TextBox 444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446" name="TextBox 445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447" name="TextBox 446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448" name="TextBox 447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449" name="TextBox 448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450" name="TextBox 449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451" name="TextBox 450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452" name="TextBox 451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453" name="TextBox 452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454" name="TextBox 453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455" name="TextBox 454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456" name="TextBox 455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457" name="TextBox 456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458" name="TextBox 457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459" name="TextBox 458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460" name="TextBox 459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461" name="TextBox 460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462" name="TextBox 461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463" name="TextBox 462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464" name="TextBox 463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465" name="TextBox 464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466" name="TextBox 465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467" name="TextBox 466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468" name="TextBox 467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469" name="TextBox 468"/>
        <xdr:cNvSpPr txBox="1"/>
      </xdr:nvSpPr>
      <xdr:spPr>
        <a:xfrm rot="5400000">
          <a:off x="713433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470" name="TextBox 469"/>
        <xdr:cNvSpPr txBox="1"/>
      </xdr:nvSpPr>
      <xdr:spPr>
        <a:xfrm rot="5400000">
          <a:off x="713433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471" name="TextBox 470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472" name="TextBox 471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473" name="TextBox 472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474" name="TextBox 473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75" name="TextBox 474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76" name="TextBox 475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77" name="TextBox 476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78" name="TextBox 477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79" name="TextBox 478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80" name="TextBox 479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81" name="TextBox 480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82" name="TextBox 481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3" name="TextBox 482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4" name="TextBox 483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5" name="TextBox 484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6" name="TextBox 485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7" name="TextBox 486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8" name="TextBox 487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9" name="TextBox 488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90" name="TextBox 489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1" name="TextBox 490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2" name="TextBox 491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3" name="TextBox 492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4" name="TextBox 493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5" name="TextBox 494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6" name="TextBox 495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7" name="TextBox 496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8" name="TextBox 497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499" name="TextBox 498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0" name="TextBox 499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1" name="TextBox 500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2" name="TextBox 501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3" name="TextBox 502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4" name="TextBox 503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5" name="TextBox 504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6" name="TextBox 505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07" name="TextBox 506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08" name="TextBox 507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09" name="TextBox 508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0" name="TextBox 509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1" name="TextBox 510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2" name="TextBox 511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3" name="TextBox 512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4" name="TextBox 513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15" name="TextBox 514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16" name="TextBox 515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17" name="TextBox 516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18" name="TextBox 517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19" name="TextBox 518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20" name="TextBox 519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21" name="TextBox 520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22" name="TextBox 521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523" name="TextBox 522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524" name="TextBox 523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525" name="TextBox 524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526" name="TextBox 525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527" name="TextBox 526"/>
        <xdr:cNvSpPr txBox="1"/>
      </xdr:nvSpPr>
      <xdr:spPr>
        <a:xfrm rot="5400000">
          <a:off x="713433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528" name="TextBox 527"/>
        <xdr:cNvSpPr txBox="1"/>
      </xdr:nvSpPr>
      <xdr:spPr>
        <a:xfrm rot="5400000">
          <a:off x="713433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529" name="TextBox 528"/>
        <xdr:cNvSpPr txBox="1"/>
      </xdr:nvSpPr>
      <xdr:spPr>
        <a:xfrm rot="5400000">
          <a:off x="713433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530" name="TextBox 529"/>
        <xdr:cNvSpPr txBox="1"/>
      </xdr:nvSpPr>
      <xdr:spPr>
        <a:xfrm rot="5400000">
          <a:off x="7134337" y="4368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531" name="TextBox 530"/>
        <xdr:cNvSpPr txBox="1"/>
      </xdr:nvSpPr>
      <xdr:spPr>
        <a:xfrm rot="5400000">
          <a:off x="713433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532" name="TextBox 531"/>
        <xdr:cNvSpPr txBox="1"/>
      </xdr:nvSpPr>
      <xdr:spPr>
        <a:xfrm rot="5400000">
          <a:off x="713433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533" name="TextBox 532"/>
        <xdr:cNvSpPr txBox="1"/>
      </xdr:nvSpPr>
      <xdr:spPr>
        <a:xfrm rot="5400000">
          <a:off x="713433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534" name="TextBox 533"/>
        <xdr:cNvSpPr txBox="1"/>
      </xdr:nvSpPr>
      <xdr:spPr>
        <a:xfrm rot="5400000">
          <a:off x="7134337" y="4620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535" name="TextBox 534"/>
        <xdr:cNvSpPr txBox="1"/>
      </xdr:nvSpPr>
      <xdr:spPr>
        <a:xfrm rot="5400000">
          <a:off x="713433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536" name="TextBox 535"/>
        <xdr:cNvSpPr txBox="1"/>
      </xdr:nvSpPr>
      <xdr:spPr>
        <a:xfrm rot="5400000">
          <a:off x="713433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537" name="TextBox 536"/>
        <xdr:cNvSpPr txBox="1"/>
      </xdr:nvSpPr>
      <xdr:spPr>
        <a:xfrm rot="5400000">
          <a:off x="713433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538" name="TextBox 537"/>
        <xdr:cNvSpPr txBox="1"/>
      </xdr:nvSpPr>
      <xdr:spPr>
        <a:xfrm rot="5400000">
          <a:off x="713433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539" name="TextBox 538"/>
        <xdr:cNvSpPr txBox="1"/>
      </xdr:nvSpPr>
      <xdr:spPr>
        <a:xfrm rot="5400000">
          <a:off x="713433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540" name="TextBox 539"/>
        <xdr:cNvSpPr txBox="1"/>
      </xdr:nvSpPr>
      <xdr:spPr>
        <a:xfrm rot="5400000">
          <a:off x="713433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541" name="TextBox 540"/>
        <xdr:cNvSpPr txBox="1"/>
      </xdr:nvSpPr>
      <xdr:spPr>
        <a:xfrm rot="5400000">
          <a:off x="713433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542" name="TextBox 541"/>
        <xdr:cNvSpPr txBox="1"/>
      </xdr:nvSpPr>
      <xdr:spPr>
        <a:xfrm rot="5400000">
          <a:off x="7134337" y="5374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543" name="TextBox 542"/>
        <xdr:cNvSpPr txBox="1"/>
      </xdr:nvSpPr>
      <xdr:spPr>
        <a:xfrm rot="5400000">
          <a:off x="71343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544" name="TextBox 543"/>
        <xdr:cNvSpPr txBox="1"/>
      </xdr:nvSpPr>
      <xdr:spPr>
        <a:xfrm rot="5400000">
          <a:off x="71343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545" name="TextBox 544"/>
        <xdr:cNvSpPr txBox="1"/>
      </xdr:nvSpPr>
      <xdr:spPr>
        <a:xfrm rot="5400000">
          <a:off x="71343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546" name="TextBox 545"/>
        <xdr:cNvSpPr txBox="1"/>
      </xdr:nvSpPr>
      <xdr:spPr>
        <a:xfrm rot="5400000">
          <a:off x="71343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547" name="TextBox 546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548" name="TextBox 547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549" name="TextBox 548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550" name="TextBox 549"/>
        <xdr:cNvSpPr txBox="1"/>
      </xdr:nvSpPr>
      <xdr:spPr>
        <a:xfrm rot="5400000">
          <a:off x="7134337" y="5877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1" name="TextBox 550"/>
        <xdr:cNvSpPr txBox="1"/>
      </xdr:nvSpPr>
      <xdr:spPr>
        <a:xfrm rot="5400000">
          <a:off x="713433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2" name="TextBox 551"/>
        <xdr:cNvSpPr txBox="1"/>
      </xdr:nvSpPr>
      <xdr:spPr>
        <a:xfrm rot="5400000">
          <a:off x="713433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53" name="TextBox 552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54" name="TextBox 553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5" name="TextBox 554"/>
        <xdr:cNvSpPr txBox="1"/>
      </xdr:nvSpPr>
      <xdr:spPr>
        <a:xfrm rot="5400000">
          <a:off x="713433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6" name="TextBox 555"/>
        <xdr:cNvSpPr txBox="1"/>
      </xdr:nvSpPr>
      <xdr:spPr>
        <a:xfrm rot="5400000">
          <a:off x="713433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57" name="TextBox 556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58" name="TextBox 557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9" name="TextBox 558"/>
        <xdr:cNvSpPr txBox="1"/>
      </xdr:nvSpPr>
      <xdr:spPr>
        <a:xfrm rot="5400000">
          <a:off x="713433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60" name="TextBox 559"/>
        <xdr:cNvSpPr txBox="1"/>
      </xdr:nvSpPr>
      <xdr:spPr>
        <a:xfrm rot="5400000">
          <a:off x="713433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1" name="TextBox 560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2" name="TextBox 561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63" name="TextBox 562"/>
        <xdr:cNvSpPr txBox="1"/>
      </xdr:nvSpPr>
      <xdr:spPr>
        <a:xfrm rot="5400000">
          <a:off x="713433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64" name="TextBox 563"/>
        <xdr:cNvSpPr txBox="1"/>
      </xdr:nvSpPr>
      <xdr:spPr>
        <a:xfrm rot="5400000">
          <a:off x="7134337" y="6357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5" name="TextBox 564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6" name="TextBox 565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7" name="TextBox 566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8" name="TextBox 567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69" name="TextBox 568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0" name="TextBox 569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1" name="TextBox 570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2" name="TextBox 571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3" name="TextBox 572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4" name="TextBox 573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5" name="TextBox 574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6" name="TextBox 575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7" name="TextBox 576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8" name="TextBox 577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9" name="TextBox 578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80" name="TextBox 579"/>
        <xdr:cNvSpPr txBox="1"/>
      </xdr:nvSpPr>
      <xdr:spPr>
        <a:xfrm rot="5400000">
          <a:off x="7134337" y="65326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1" name="TextBox 580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2" name="TextBox 581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3" name="TextBox 582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4" name="TextBox 583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85" name="TextBox 584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86" name="TextBox 585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7" name="TextBox 586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8" name="TextBox 587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89" name="TextBox 588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0" name="TextBox 589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91" name="TextBox 590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92" name="TextBox 591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3" name="TextBox 592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4" name="TextBox 593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95" name="TextBox 594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96" name="TextBox 595"/>
        <xdr:cNvSpPr txBox="1"/>
      </xdr:nvSpPr>
      <xdr:spPr>
        <a:xfrm rot="5400000">
          <a:off x="7134337" y="67841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7" name="TextBox 596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8" name="TextBox 597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9" name="TextBox 598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0" name="TextBox 599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1" name="TextBox 600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2" name="TextBox 601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3" name="TextBox 602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4" name="TextBox 603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5" name="TextBox 604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6" name="TextBox 605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7" name="TextBox 606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8" name="TextBox 607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9" name="TextBox 608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0" name="TextBox 609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11" name="TextBox 610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12" name="TextBox 611"/>
        <xdr:cNvSpPr txBox="1"/>
      </xdr:nvSpPr>
      <xdr:spPr>
        <a:xfrm rot="5400000">
          <a:off x="7134337" y="70355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3" name="TextBox 612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4" name="TextBox 613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5" name="TextBox 614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6" name="TextBox 615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17" name="TextBox 616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18" name="TextBox 617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9" name="TextBox 618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0" name="TextBox 619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1" name="TextBox 620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2" name="TextBox 621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3" name="TextBox 622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4" name="TextBox 623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5" name="TextBox 624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6" name="TextBox 625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7" name="TextBox 626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8" name="TextBox 627"/>
        <xdr:cNvSpPr txBox="1"/>
      </xdr:nvSpPr>
      <xdr:spPr>
        <a:xfrm rot="5400000">
          <a:off x="7134337" y="72870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9" name="TextBox 628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0" name="TextBox 629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1" name="TextBox 630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2" name="TextBox 631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33" name="TextBox 632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34" name="TextBox 633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5" name="TextBox 634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6" name="TextBox 635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37" name="TextBox 636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38" name="TextBox 637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9" name="TextBox 638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40" name="TextBox 639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1" name="TextBox 640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2" name="TextBox 641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43" name="TextBox 642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44" name="TextBox 643"/>
        <xdr:cNvSpPr txBox="1"/>
      </xdr:nvSpPr>
      <xdr:spPr>
        <a:xfrm rot="5400000">
          <a:off x="7134337" y="7538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5" name="TextBox 644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6" name="TextBox 645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7" name="TextBox 646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8" name="TextBox 647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49" name="TextBox 648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0" name="TextBox 649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1" name="TextBox 650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2" name="TextBox 651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3" name="TextBox 652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4" name="TextBox 653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5" name="TextBox 654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6" name="TextBox 655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7" name="TextBox 656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8" name="TextBox 657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9" name="TextBox 658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60" name="TextBox 659"/>
        <xdr:cNvSpPr txBox="1"/>
      </xdr:nvSpPr>
      <xdr:spPr>
        <a:xfrm rot="5400000">
          <a:off x="7134337" y="7789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1" name="TextBox 660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2" name="TextBox 661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3" name="TextBox 662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4" name="TextBox 663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65" name="TextBox 664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66" name="TextBox 665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7" name="TextBox 666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8" name="TextBox 667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69" name="TextBox 668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0" name="TextBox 669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71" name="TextBox 670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72" name="TextBox 671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3" name="TextBox 672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4" name="TextBox 673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75" name="TextBox 674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76" name="TextBox 675"/>
        <xdr:cNvSpPr txBox="1"/>
      </xdr:nvSpPr>
      <xdr:spPr>
        <a:xfrm rot="5400000">
          <a:off x="7134337" y="8041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7" name="TextBox 676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8" name="TextBox 677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9" name="TextBox 678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0" name="TextBox 679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1" name="TextBox 680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2" name="TextBox 681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3" name="TextBox 682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4" name="TextBox 683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5" name="TextBox 684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6" name="TextBox 685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7" name="TextBox 686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8" name="TextBox 687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9" name="TextBox 688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0" name="TextBox 689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91" name="TextBox 690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92" name="TextBox 691"/>
        <xdr:cNvSpPr txBox="1"/>
      </xdr:nvSpPr>
      <xdr:spPr>
        <a:xfrm rot="5400000">
          <a:off x="7134337" y="8292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3" name="TextBox 692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4" name="TextBox 693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5" name="TextBox 694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6" name="TextBox 695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697" name="TextBox 696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698" name="TextBox 697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9" name="TextBox 698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0" name="TextBox 699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1" name="TextBox 700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2" name="TextBox 701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3" name="TextBox 702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4" name="TextBox 703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5" name="TextBox 704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6" name="TextBox 705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7" name="TextBox 706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8" name="TextBox 707"/>
        <xdr:cNvSpPr txBox="1"/>
      </xdr:nvSpPr>
      <xdr:spPr>
        <a:xfrm rot="5400000">
          <a:off x="7134337" y="8544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9" name="TextBox 708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0" name="TextBox 709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1" name="TextBox 710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2" name="TextBox 711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13" name="TextBox 712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14" name="TextBox 713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5" name="TextBox 714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6" name="TextBox 715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17" name="TextBox 716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18" name="TextBox 717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9" name="TextBox 718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20" name="TextBox 719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1" name="TextBox 720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2" name="TextBox 721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23" name="TextBox 722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24" name="TextBox 723"/>
        <xdr:cNvSpPr txBox="1"/>
      </xdr:nvSpPr>
      <xdr:spPr>
        <a:xfrm rot="5400000">
          <a:off x="7134337" y="8795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5" name="TextBox 724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6" name="TextBox 725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7" name="TextBox 726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8" name="TextBox 727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29" name="TextBox 728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0" name="TextBox 729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1" name="TextBox 730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2" name="TextBox 731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3" name="TextBox 732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4" name="TextBox 733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5" name="TextBox 734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6" name="TextBox 735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7" name="TextBox 736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8" name="TextBox 737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9" name="TextBox 738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40" name="TextBox 739"/>
        <xdr:cNvSpPr txBox="1"/>
      </xdr:nvSpPr>
      <xdr:spPr>
        <a:xfrm rot="5400000">
          <a:off x="7134337" y="9047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1" name="TextBox 740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2" name="TextBox 741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3" name="TextBox 742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4" name="TextBox 743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45" name="TextBox 744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46" name="TextBox 745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7" name="TextBox 746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8" name="TextBox 747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49" name="TextBox 748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0" name="TextBox 749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51" name="TextBox 750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52" name="TextBox 751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3" name="TextBox 752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4" name="TextBox 753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55" name="TextBox 754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56" name="TextBox 755"/>
        <xdr:cNvSpPr txBox="1"/>
      </xdr:nvSpPr>
      <xdr:spPr>
        <a:xfrm rot="5400000">
          <a:off x="7134337" y="9298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7" name="TextBox 756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8" name="TextBox 757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9" name="TextBox 758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0" name="TextBox 759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1" name="TextBox 760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2" name="TextBox 761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3" name="TextBox 762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4" name="TextBox 763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5" name="TextBox 764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6" name="TextBox 765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7" name="TextBox 766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8" name="TextBox 767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9" name="TextBox 768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0" name="TextBox 769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71" name="TextBox 770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72" name="TextBox 771"/>
        <xdr:cNvSpPr txBox="1"/>
      </xdr:nvSpPr>
      <xdr:spPr>
        <a:xfrm rot="5400000">
          <a:off x="7134337" y="9550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3" name="TextBox 772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4" name="TextBox 773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5" name="TextBox 774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6" name="TextBox 775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77" name="TextBox 776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78" name="TextBox 777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9" name="TextBox 778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0" name="TextBox 779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1" name="TextBox 780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2" name="TextBox 781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3" name="TextBox 782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4" name="TextBox 783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5" name="TextBox 784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6" name="TextBox 785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7" name="TextBox 786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8" name="TextBox 787"/>
        <xdr:cNvSpPr txBox="1"/>
      </xdr:nvSpPr>
      <xdr:spPr>
        <a:xfrm rot="5400000">
          <a:off x="7134337" y="9801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9" name="TextBox 788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0" name="TextBox 789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1" name="TextBox 790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2" name="TextBox 791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793" name="TextBox 792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794" name="TextBox 793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5" name="TextBox 794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6" name="TextBox 795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797" name="TextBox 796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798" name="TextBox 797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9" name="TextBox 798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800" name="TextBox 799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1" name="TextBox 800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2" name="TextBox 801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803" name="TextBox 802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804" name="TextBox 803"/>
        <xdr:cNvSpPr txBox="1"/>
      </xdr:nvSpPr>
      <xdr:spPr>
        <a:xfrm rot="5400000">
          <a:off x="71343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5" name="TextBox 804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6" name="TextBox 805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7" name="TextBox 806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8" name="TextBox 807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09" name="TextBox 808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0" name="TextBox 809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1" name="TextBox 810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2" name="TextBox 811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3" name="TextBox 812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4" name="TextBox 813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5" name="TextBox 814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6" name="TextBox 815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7" name="TextBox 816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8" name="TextBox 817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9" name="TextBox 818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20" name="TextBox 819"/>
        <xdr:cNvSpPr txBox="1"/>
      </xdr:nvSpPr>
      <xdr:spPr>
        <a:xfrm rot="5400000">
          <a:off x="7134337" y="10304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1" name="TextBox 820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2" name="TextBox 821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3" name="TextBox 822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4" name="TextBox 823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25" name="TextBox 824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26" name="TextBox 825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7" name="TextBox 826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8" name="TextBox 827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29" name="TextBox 828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0" name="TextBox 829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31" name="TextBox 830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32" name="TextBox 831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3" name="TextBox 832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4" name="TextBox 833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35" name="TextBox 834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36" name="TextBox 835"/>
        <xdr:cNvSpPr txBox="1"/>
      </xdr:nvSpPr>
      <xdr:spPr>
        <a:xfrm rot="5400000">
          <a:off x="7134337" y="1055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7" name="TextBox 836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8" name="TextBox 837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9" name="TextBox 838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0" name="TextBox 839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1" name="TextBox 840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2" name="TextBox 841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3" name="TextBox 842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4" name="TextBox 843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5" name="TextBox 844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6" name="TextBox 845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7" name="TextBox 846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8" name="TextBox 847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9" name="TextBox 848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0" name="TextBox 849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51" name="TextBox 850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52" name="TextBox 851"/>
        <xdr:cNvSpPr txBox="1"/>
      </xdr:nvSpPr>
      <xdr:spPr>
        <a:xfrm rot="5400000">
          <a:off x="7134337" y="10807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3" name="TextBox 852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4" name="TextBox 853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5" name="TextBox 854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6" name="TextBox 855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57" name="TextBox 856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58" name="TextBox 857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9" name="TextBox 858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0" name="TextBox 859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1" name="TextBox 860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2" name="TextBox 861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3" name="TextBox 862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4" name="TextBox 863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5" name="TextBox 864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6" name="TextBox 865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7" name="TextBox 866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8" name="TextBox 867"/>
        <xdr:cNvSpPr txBox="1"/>
      </xdr:nvSpPr>
      <xdr:spPr>
        <a:xfrm rot="5400000">
          <a:off x="7134337" y="11058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9" name="TextBox 868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0" name="TextBox 869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1" name="TextBox 870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2" name="TextBox 871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73" name="TextBox 872"/>
        <xdr:cNvSpPr txBox="1"/>
      </xdr:nvSpPr>
      <xdr:spPr>
        <a:xfrm rot="5400000">
          <a:off x="713433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74" name="TextBox 873"/>
        <xdr:cNvSpPr txBox="1"/>
      </xdr:nvSpPr>
      <xdr:spPr>
        <a:xfrm rot="5400000">
          <a:off x="713433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5" name="TextBox 874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6" name="TextBox 875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77" name="TextBox 876"/>
        <xdr:cNvSpPr txBox="1"/>
      </xdr:nvSpPr>
      <xdr:spPr>
        <a:xfrm rot="5400000">
          <a:off x="713433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78" name="TextBox 877"/>
        <xdr:cNvSpPr txBox="1"/>
      </xdr:nvSpPr>
      <xdr:spPr>
        <a:xfrm rot="5400000">
          <a:off x="713433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9" name="TextBox 878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80" name="TextBox 879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81" name="TextBox 880"/>
        <xdr:cNvSpPr txBox="1"/>
      </xdr:nvSpPr>
      <xdr:spPr>
        <a:xfrm rot="5400000">
          <a:off x="713433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82" name="TextBox 881"/>
        <xdr:cNvSpPr txBox="1"/>
      </xdr:nvSpPr>
      <xdr:spPr>
        <a:xfrm rot="5400000">
          <a:off x="713433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83" name="TextBox 882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84" name="TextBox 883"/>
        <xdr:cNvSpPr txBox="1"/>
      </xdr:nvSpPr>
      <xdr:spPr>
        <a:xfrm rot="5400000">
          <a:off x="7134337" y="11310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85" name="TextBox 884"/>
        <xdr:cNvSpPr txBox="1"/>
      </xdr:nvSpPr>
      <xdr:spPr>
        <a:xfrm rot="5400000">
          <a:off x="713433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86" name="TextBox 885"/>
        <xdr:cNvSpPr txBox="1"/>
      </xdr:nvSpPr>
      <xdr:spPr>
        <a:xfrm rot="5400000">
          <a:off x="7134337" y="115618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87" name="TextBox 886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88" name="TextBox 887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89" name="TextBox 888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0" name="TextBox 889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891" name="TextBox 890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892" name="TextBox 891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893" name="TextBox 892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894" name="TextBox 893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5" name="TextBox 894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6" name="TextBox 895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7" name="TextBox 896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8" name="TextBox 897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9" name="TextBox 898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0" name="TextBox 899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1" name="TextBox 900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2" name="TextBox 901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3" name="TextBox 902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4" name="TextBox 903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05" name="TextBox 904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06" name="TextBox 905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7" name="TextBox 906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8" name="TextBox 907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09" name="TextBox 908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0" name="TextBox 909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11" name="TextBox 910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12" name="TextBox 911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3" name="TextBox 912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4" name="TextBox 913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15" name="TextBox 914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16" name="TextBox 915"/>
        <xdr:cNvSpPr txBox="1"/>
      </xdr:nvSpPr>
      <xdr:spPr>
        <a:xfrm rot="5400000">
          <a:off x="7134337" y="12041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7" name="TextBox 916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8" name="TextBox 917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9" name="TextBox 918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0" name="TextBox 919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1" name="TextBox 920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2" name="TextBox 921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3" name="TextBox 922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4" name="TextBox 923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5" name="TextBox 924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6" name="TextBox 925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7" name="TextBox 926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8" name="TextBox 927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9" name="TextBox 928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0" name="TextBox 929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31" name="TextBox 930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32" name="TextBox 931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33" name="TextBox 932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34" name="TextBox 933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5" name="TextBox 934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6" name="TextBox 935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7" name="TextBox 936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8" name="TextBox 937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9" name="TextBox 938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0" name="TextBox 939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1" name="TextBox 940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2" name="TextBox 941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3" name="TextBox 942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4" name="TextBox 943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45" name="TextBox 944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46" name="TextBox 945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7" name="TextBox 946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8" name="TextBox 947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49" name="TextBox 948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0" name="TextBox 949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51" name="TextBox 950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52" name="TextBox 951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3" name="TextBox 952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4" name="TextBox 953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55" name="TextBox 954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56" name="TextBox 955"/>
        <xdr:cNvSpPr txBox="1"/>
      </xdr:nvSpPr>
      <xdr:spPr>
        <a:xfrm rot="5400000">
          <a:off x="7134337" y="122171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7" name="TextBox 956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8" name="TextBox 957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9" name="TextBox 958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0" name="TextBox 959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1" name="TextBox 960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2" name="TextBox 961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3" name="TextBox 962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4" name="TextBox 963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5" name="TextBox 964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6" name="TextBox 965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7" name="TextBox 966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8" name="TextBox 967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9" name="TextBox 968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0" name="TextBox 969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71" name="TextBox 970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72" name="TextBox 971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73" name="TextBox 972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74" name="TextBox 973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5" name="TextBox 974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6" name="TextBox 975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7" name="TextBox 976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8" name="TextBox 977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9" name="TextBox 978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0" name="TextBox 979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1" name="TextBox 980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2" name="TextBox 981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3" name="TextBox 982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4" name="TextBox 983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85" name="TextBox 984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86" name="TextBox 985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7" name="TextBox 986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8" name="TextBox 987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89" name="TextBox 988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0" name="TextBox 989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91" name="TextBox 990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92" name="TextBox 991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3" name="TextBox 992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4" name="TextBox 993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95" name="TextBox 994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96" name="TextBox 995"/>
        <xdr:cNvSpPr txBox="1"/>
      </xdr:nvSpPr>
      <xdr:spPr>
        <a:xfrm rot="5400000">
          <a:off x="7134337" y="124686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7" name="TextBox 996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8" name="TextBox 997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9" name="TextBox 998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0" name="TextBox 999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1" name="TextBox 1000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2" name="TextBox 1001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3" name="TextBox 1002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4" name="TextBox 1003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5" name="TextBox 1004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6" name="TextBox 1005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7" name="TextBox 1006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8" name="TextBox 1007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9" name="TextBox 1008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0" name="TextBox 1009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11" name="TextBox 1010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12" name="TextBox 1011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13" name="TextBox 1012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14" name="TextBox 1013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5" name="TextBox 1014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6" name="TextBox 1015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7" name="TextBox 1016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8" name="TextBox 1017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9" name="TextBox 1018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0" name="TextBox 1019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1" name="TextBox 1020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2" name="TextBox 1021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3" name="TextBox 1022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4" name="TextBox 1023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25" name="TextBox 1024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26" name="TextBox 1025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7" name="TextBox 1026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8" name="TextBox 1027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29" name="TextBox 1028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0" name="TextBox 1029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31" name="TextBox 1030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32" name="TextBox 1031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3" name="TextBox 1032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4" name="TextBox 1033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35" name="TextBox 1034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36" name="TextBox 1035"/>
        <xdr:cNvSpPr txBox="1"/>
      </xdr:nvSpPr>
      <xdr:spPr>
        <a:xfrm rot="5400000">
          <a:off x="7134337" y="12720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7" name="TextBox 1036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8" name="TextBox 1037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9" name="TextBox 1038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0" name="TextBox 1039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1" name="TextBox 1040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2" name="TextBox 1041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3" name="TextBox 1042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4" name="TextBox 1043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5" name="TextBox 1044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6" name="TextBox 1045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7" name="TextBox 1046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8" name="TextBox 1047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9" name="TextBox 1048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0" name="TextBox 1049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51" name="TextBox 1050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52" name="TextBox 1051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53" name="TextBox 1052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54" name="TextBox 1053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5" name="TextBox 1054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6" name="TextBox 1055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7" name="TextBox 1056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8" name="TextBox 1057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9" name="TextBox 1058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0" name="TextBox 1059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1" name="TextBox 1060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2" name="TextBox 1061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3" name="TextBox 1062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4" name="TextBox 1063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65" name="TextBox 1064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66" name="TextBox 1065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7" name="TextBox 1066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8" name="TextBox 1067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69" name="TextBox 1068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0" name="TextBox 1069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71" name="TextBox 1070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72" name="TextBox 1071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3" name="TextBox 1072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4" name="TextBox 1073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75" name="TextBox 1074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76" name="TextBox 1075"/>
        <xdr:cNvSpPr txBox="1"/>
      </xdr:nvSpPr>
      <xdr:spPr>
        <a:xfrm rot="5400000">
          <a:off x="713433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7" name="TextBox 1076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8" name="TextBox 1077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9" name="TextBox 1078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0" name="TextBox 1079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1" name="TextBox 1080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2" name="TextBox 1081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3" name="TextBox 1082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4" name="TextBox 1083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5" name="TextBox 1084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6" name="TextBox 1085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7" name="TextBox 1086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8" name="TextBox 1087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9" name="TextBox 1088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0" name="TextBox 1089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091" name="TextBox 1090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092" name="TextBox 1091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093" name="TextBox 1092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094" name="TextBox 1093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5" name="TextBox 1094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6" name="TextBox 1095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7" name="TextBox 1096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8" name="TextBox 1097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9" name="TextBox 1098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0" name="TextBox 1099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1" name="TextBox 1100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2" name="TextBox 1101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3" name="TextBox 1102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4" name="TextBox 1103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05" name="TextBox 1104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06" name="TextBox 1105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7" name="TextBox 1106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8" name="TextBox 1107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09" name="TextBox 1108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0" name="TextBox 1109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11" name="TextBox 1110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12" name="TextBox 1111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3" name="TextBox 1112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4" name="TextBox 1113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15" name="TextBox 1114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16" name="TextBox 1115"/>
        <xdr:cNvSpPr txBox="1"/>
      </xdr:nvSpPr>
      <xdr:spPr>
        <a:xfrm rot="5400000">
          <a:off x="7134337" y="13223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7" name="TextBox 1116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8" name="TextBox 1117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9" name="TextBox 1118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0" name="TextBox 1119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1" name="TextBox 1120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2" name="TextBox 1121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3" name="TextBox 1122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4" name="TextBox 1123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5" name="TextBox 1124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6" name="TextBox 1125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7" name="TextBox 1126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8" name="TextBox 1127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9" name="TextBox 1128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0" name="TextBox 1129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31" name="TextBox 1130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32" name="TextBox 1131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33" name="TextBox 1132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34" name="TextBox 1133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5" name="TextBox 1134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6" name="TextBox 1135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7" name="TextBox 1136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8" name="TextBox 1137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9" name="TextBox 1138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0" name="TextBox 1139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1" name="TextBox 1140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2" name="TextBox 1141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3" name="TextBox 1142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4" name="TextBox 1143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45" name="TextBox 1144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46" name="TextBox 1145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7" name="TextBox 1146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8" name="TextBox 1147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49" name="TextBox 1148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50" name="TextBox 1149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51" name="TextBox 1150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52" name="TextBox 1151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53" name="TextBox 1152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54" name="TextBox 1153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55" name="TextBox 1154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56" name="TextBox 1155"/>
        <xdr:cNvSpPr txBox="1"/>
      </xdr:nvSpPr>
      <xdr:spPr>
        <a:xfrm rot="5400000">
          <a:off x="71343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57" name="TextBox 1156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58" name="TextBox 1157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59" name="TextBox 1158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0" name="TextBox 1159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1" name="TextBox 1160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2" name="TextBox 1161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3" name="TextBox 1162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4" name="TextBox 1163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5" name="TextBox 1164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6" name="TextBox 1165"/>
        <xdr:cNvSpPr txBox="1"/>
      </xdr:nvSpPr>
      <xdr:spPr>
        <a:xfrm rot="5400000">
          <a:off x="7134337" y="137259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67" name="TextBox 1166"/>
        <xdr:cNvSpPr txBox="1"/>
      </xdr:nvSpPr>
      <xdr:spPr>
        <a:xfrm rot="5400000">
          <a:off x="713433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68" name="TextBox 1167"/>
        <xdr:cNvSpPr txBox="1"/>
      </xdr:nvSpPr>
      <xdr:spPr>
        <a:xfrm rot="5400000">
          <a:off x="713433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69" name="TextBox 1168"/>
        <xdr:cNvSpPr txBox="1"/>
      </xdr:nvSpPr>
      <xdr:spPr>
        <a:xfrm rot="5400000">
          <a:off x="713433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0" name="TextBox 1169"/>
        <xdr:cNvSpPr txBox="1"/>
      </xdr:nvSpPr>
      <xdr:spPr>
        <a:xfrm rot="5400000">
          <a:off x="713433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71" name="TextBox 1170"/>
        <xdr:cNvSpPr txBox="1"/>
      </xdr:nvSpPr>
      <xdr:spPr>
        <a:xfrm rot="5400000">
          <a:off x="713433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72" name="TextBox 1171"/>
        <xdr:cNvSpPr txBox="1"/>
      </xdr:nvSpPr>
      <xdr:spPr>
        <a:xfrm rot="5400000">
          <a:off x="713433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73" name="TextBox 1172"/>
        <xdr:cNvSpPr txBox="1"/>
      </xdr:nvSpPr>
      <xdr:spPr>
        <a:xfrm rot="5400000">
          <a:off x="713433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74" name="TextBox 1173"/>
        <xdr:cNvSpPr txBox="1"/>
      </xdr:nvSpPr>
      <xdr:spPr>
        <a:xfrm rot="5400000">
          <a:off x="7134337" y="4871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5" name="TextBox 1174"/>
        <xdr:cNvSpPr txBox="1"/>
      </xdr:nvSpPr>
      <xdr:spPr>
        <a:xfrm rot="5400000">
          <a:off x="713433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6" name="TextBox 1175"/>
        <xdr:cNvSpPr txBox="1"/>
      </xdr:nvSpPr>
      <xdr:spPr>
        <a:xfrm rot="5400000">
          <a:off x="713433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7" name="TextBox 1176"/>
        <xdr:cNvSpPr txBox="1"/>
      </xdr:nvSpPr>
      <xdr:spPr>
        <a:xfrm rot="5400000">
          <a:off x="713433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8" name="TextBox 1177"/>
        <xdr:cNvSpPr txBox="1"/>
      </xdr:nvSpPr>
      <xdr:spPr>
        <a:xfrm rot="5400000">
          <a:off x="7134337" y="5122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179" name="TextBox 1178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180" name="TextBox 1179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181" name="TextBox 1180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182" name="TextBox 1181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10</xdr:row>
      <xdr:rowOff>103415</xdr:rowOff>
    </xdr:from>
    <xdr:ext cx="280205" cy="184731"/>
    <xdr:sp macro="" textlink="">
      <xdr:nvSpPr>
        <xdr:cNvPr id="1183" name="TextBox 1182"/>
        <xdr:cNvSpPr txBox="1"/>
      </xdr:nvSpPr>
      <xdr:spPr>
        <a:xfrm rot="5400000">
          <a:off x="7125870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184" name="TextBox 1183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185" name="TextBox 1184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186" name="TextBox 1185"/>
        <xdr:cNvSpPr txBox="1"/>
      </xdr:nvSpPr>
      <xdr:spPr>
        <a:xfrm rot="5400000">
          <a:off x="7125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187" name="TextBox 1186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188" name="TextBox 1187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189" name="TextBox 1188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190" name="TextBox 1189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191" name="TextBox 1190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192" name="TextBox 1191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193" name="TextBox 1192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194" name="TextBox 1193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195" name="TextBox 1194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196" name="TextBox 1195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197" name="TextBox 1196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10</xdr:row>
      <xdr:rowOff>103415</xdr:rowOff>
    </xdr:from>
    <xdr:ext cx="280205" cy="184731"/>
    <xdr:sp macro="" textlink="">
      <xdr:nvSpPr>
        <xdr:cNvPr id="1198" name="TextBox 1197"/>
        <xdr:cNvSpPr txBox="1"/>
      </xdr:nvSpPr>
      <xdr:spPr>
        <a:xfrm rot="5400000">
          <a:off x="7125870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199" name="TextBox 1198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00" name="TextBox 1199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01" name="TextBox 1200"/>
        <xdr:cNvSpPr txBox="1"/>
      </xdr:nvSpPr>
      <xdr:spPr>
        <a:xfrm rot="5400000">
          <a:off x="7125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02" name="TextBox 1201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03" name="TextBox 1202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204" name="TextBox 1203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205" name="TextBox 1204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206" name="TextBox 1205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207" name="TextBox 1206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208" name="TextBox 1207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209" name="TextBox 1208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210" name="TextBox 1209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11" name="TextBox 1210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12" name="TextBox 1211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13" name="TextBox 1212"/>
        <xdr:cNvSpPr txBox="1"/>
      </xdr:nvSpPr>
      <xdr:spPr>
        <a:xfrm rot="5400000">
          <a:off x="7125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14" name="TextBox 1213"/>
        <xdr:cNvSpPr txBox="1"/>
      </xdr:nvSpPr>
      <xdr:spPr>
        <a:xfrm rot="5400000">
          <a:off x="7125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15" name="TextBox 1214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16" name="TextBox 1215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17" name="TextBox 1216"/>
        <xdr:cNvSpPr txBox="1"/>
      </xdr:nvSpPr>
      <xdr:spPr>
        <a:xfrm rot="5400000">
          <a:off x="71258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18" name="TextBox 1217"/>
        <xdr:cNvSpPr txBox="1"/>
      </xdr:nvSpPr>
      <xdr:spPr>
        <a:xfrm rot="5400000">
          <a:off x="71258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19" name="TextBox 1218"/>
        <xdr:cNvSpPr txBox="1"/>
      </xdr:nvSpPr>
      <xdr:spPr>
        <a:xfrm rot="5400000">
          <a:off x="71258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20" name="TextBox 1219"/>
        <xdr:cNvSpPr txBox="1"/>
      </xdr:nvSpPr>
      <xdr:spPr>
        <a:xfrm rot="5400000">
          <a:off x="71258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21" name="TextBox 1220"/>
        <xdr:cNvSpPr txBox="1"/>
      </xdr:nvSpPr>
      <xdr:spPr>
        <a:xfrm rot="5400000">
          <a:off x="71258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22" name="TextBox 1221"/>
        <xdr:cNvSpPr txBox="1"/>
      </xdr:nvSpPr>
      <xdr:spPr>
        <a:xfrm rot="5400000">
          <a:off x="71258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23" name="TextBox 1222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24" name="TextBox 1223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25" name="TextBox 1224"/>
        <xdr:cNvSpPr txBox="1"/>
      </xdr:nvSpPr>
      <xdr:spPr>
        <a:xfrm rot="5400000">
          <a:off x="7125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26" name="TextBox 1225"/>
        <xdr:cNvSpPr txBox="1"/>
      </xdr:nvSpPr>
      <xdr:spPr>
        <a:xfrm rot="5400000">
          <a:off x="7125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27" name="TextBox 1226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28" name="TextBox 1227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29" name="TextBox 1228"/>
        <xdr:cNvSpPr txBox="1"/>
      </xdr:nvSpPr>
      <xdr:spPr>
        <a:xfrm rot="5400000">
          <a:off x="71258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30" name="TextBox 1229"/>
        <xdr:cNvSpPr txBox="1"/>
      </xdr:nvSpPr>
      <xdr:spPr>
        <a:xfrm rot="5400000">
          <a:off x="71258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31" name="TextBox 1230"/>
        <xdr:cNvSpPr txBox="1"/>
      </xdr:nvSpPr>
      <xdr:spPr>
        <a:xfrm rot="5400000">
          <a:off x="71258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32" name="TextBox 1231"/>
        <xdr:cNvSpPr txBox="1"/>
      </xdr:nvSpPr>
      <xdr:spPr>
        <a:xfrm rot="5400000">
          <a:off x="71258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33" name="TextBox 1232"/>
        <xdr:cNvSpPr txBox="1"/>
      </xdr:nvSpPr>
      <xdr:spPr>
        <a:xfrm rot="5400000">
          <a:off x="71258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34" name="TextBox 1233"/>
        <xdr:cNvSpPr txBox="1"/>
      </xdr:nvSpPr>
      <xdr:spPr>
        <a:xfrm rot="5400000">
          <a:off x="71258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35" name="TextBox 1234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36" name="TextBox 1235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37" name="TextBox 1236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38" name="TextBox 1237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239" name="TextBox 1238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240" name="TextBox 1239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241" name="TextBox 1240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242" name="TextBox 1241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10</xdr:row>
      <xdr:rowOff>103415</xdr:rowOff>
    </xdr:from>
    <xdr:ext cx="280205" cy="184731"/>
    <xdr:sp macro="" textlink="">
      <xdr:nvSpPr>
        <xdr:cNvPr id="1243" name="TextBox 1242"/>
        <xdr:cNvSpPr txBox="1"/>
      </xdr:nvSpPr>
      <xdr:spPr>
        <a:xfrm rot="5400000">
          <a:off x="7125870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44" name="TextBox 1243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45" name="TextBox 1244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46" name="TextBox 1245"/>
        <xdr:cNvSpPr txBox="1"/>
      </xdr:nvSpPr>
      <xdr:spPr>
        <a:xfrm rot="5400000">
          <a:off x="7125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47" name="TextBox 1246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48" name="TextBox 1247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249" name="TextBox 1248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250" name="TextBox 1249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251" name="TextBox 1250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252" name="TextBox 1251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253" name="TextBox 1252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254" name="TextBox 1253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255" name="TextBox 1254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256" name="TextBox 1255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257" name="TextBox 1256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10</xdr:row>
      <xdr:rowOff>103415</xdr:rowOff>
    </xdr:from>
    <xdr:ext cx="280205" cy="184731"/>
    <xdr:sp macro="" textlink="">
      <xdr:nvSpPr>
        <xdr:cNvPr id="1258" name="TextBox 1257"/>
        <xdr:cNvSpPr txBox="1"/>
      </xdr:nvSpPr>
      <xdr:spPr>
        <a:xfrm rot="5400000">
          <a:off x="7125870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59" name="TextBox 1258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60" name="TextBox 1259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61" name="TextBox 1260"/>
        <xdr:cNvSpPr txBox="1"/>
      </xdr:nvSpPr>
      <xdr:spPr>
        <a:xfrm rot="5400000">
          <a:off x="7125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62" name="TextBox 1261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63" name="TextBox 1262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264" name="TextBox 1263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265" name="TextBox 1264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266" name="TextBox 1265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267" name="TextBox 1266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268" name="TextBox 1267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280205" cy="184731"/>
    <xdr:sp macro="" textlink="">
      <xdr:nvSpPr>
        <xdr:cNvPr id="1269" name="TextBox 1268"/>
        <xdr:cNvSpPr txBox="1"/>
      </xdr:nvSpPr>
      <xdr:spPr>
        <a:xfrm rot="5400000">
          <a:off x="7125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270" name="TextBox 1269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71" name="TextBox 1270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72" name="TextBox 1271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73" name="TextBox 1272"/>
        <xdr:cNvSpPr txBox="1"/>
      </xdr:nvSpPr>
      <xdr:spPr>
        <a:xfrm rot="5400000">
          <a:off x="7125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74" name="TextBox 1273"/>
        <xdr:cNvSpPr txBox="1"/>
      </xdr:nvSpPr>
      <xdr:spPr>
        <a:xfrm rot="5400000">
          <a:off x="7125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75" name="TextBox 1274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76" name="TextBox 1275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77" name="TextBox 1276"/>
        <xdr:cNvSpPr txBox="1"/>
      </xdr:nvSpPr>
      <xdr:spPr>
        <a:xfrm rot="5400000">
          <a:off x="71258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78" name="TextBox 1277"/>
        <xdr:cNvSpPr txBox="1"/>
      </xdr:nvSpPr>
      <xdr:spPr>
        <a:xfrm rot="5400000">
          <a:off x="71258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79" name="TextBox 1278"/>
        <xdr:cNvSpPr txBox="1"/>
      </xdr:nvSpPr>
      <xdr:spPr>
        <a:xfrm rot="5400000">
          <a:off x="71258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80" name="TextBox 1279"/>
        <xdr:cNvSpPr txBox="1"/>
      </xdr:nvSpPr>
      <xdr:spPr>
        <a:xfrm rot="5400000">
          <a:off x="71258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81" name="TextBox 1280"/>
        <xdr:cNvSpPr txBox="1"/>
      </xdr:nvSpPr>
      <xdr:spPr>
        <a:xfrm rot="5400000">
          <a:off x="71258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82" name="TextBox 1281"/>
        <xdr:cNvSpPr txBox="1"/>
      </xdr:nvSpPr>
      <xdr:spPr>
        <a:xfrm rot="5400000">
          <a:off x="71258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83" name="TextBox 1282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84" name="TextBox 1283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85" name="TextBox 1284"/>
        <xdr:cNvSpPr txBox="1"/>
      </xdr:nvSpPr>
      <xdr:spPr>
        <a:xfrm rot="5400000">
          <a:off x="7125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13</xdr:row>
      <xdr:rowOff>103415</xdr:rowOff>
    </xdr:from>
    <xdr:ext cx="280205" cy="184731"/>
    <xdr:sp macro="" textlink="">
      <xdr:nvSpPr>
        <xdr:cNvPr id="1286" name="TextBox 1285"/>
        <xdr:cNvSpPr txBox="1"/>
      </xdr:nvSpPr>
      <xdr:spPr>
        <a:xfrm rot="5400000">
          <a:off x="7125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87" name="TextBox 1286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12</xdr:row>
      <xdr:rowOff>103415</xdr:rowOff>
    </xdr:from>
    <xdr:ext cx="280205" cy="184731"/>
    <xdr:sp macro="" textlink="">
      <xdr:nvSpPr>
        <xdr:cNvPr id="1288" name="TextBox 1287"/>
        <xdr:cNvSpPr txBox="1"/>
      </xdr:nvSpPr>
      <xdr:spPr>
        <a:xfrm rot="5400000">
          <a:off x="7125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89" name="TextBox 1288"/>
        <xdr:cNvSpPr txBox="1"/>
      </xdr:nvSpPr>
      <xdr:spPr>
        <a:xfrm rot="5400000">
          <a:off x="71258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14</xdr:row>
      <xdr:rowOff>103415</xdr:rowOff>
    </xdr:from>
    <xdr:ext cx="280205" cy="184731"/>
    <xdr:sp macro="" textlink="">
      <xdr:nvSpPr>
        <xdr:cNvPr id="1290" name="TextBox 1289"/>
        <xdr:cNvSpPr txBox="1"/>
      </xdr:nvSpPr>
      <xdr:spPr>
        <a:xfrm rot="5400000">
          <a:off x="71258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91" name="TextBox 1290"/>
        <xdr:cNvSpPr txBox="1"/>
      </xdr:nvSpPr>
      <xdr:spPr>
        <a:xfrm rot="5400000">
          <a:off x="71258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15</xdr:row>
      <xdr:rowOff>103415</xdr:rowOff>
    </xdr:from>
    <xdr:ext cx="280205" cy="184731"/>
    <xdr:sp macro="" textlink="">
      <xdr:nvSpPr>
        <xdr:cNvPr id="1292" name="TextBox 1291"/>
        <xdr:cNvSpPr txBox="1"/>
      </xdr:nvSpPr>
      <xdr:spPr>
        <a:xfrm rot="5400000">
          <a:off x="71258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93" name="TextBox 1292"/>
        <xdr:cNvSpPr txBox="1"/>
      </xdr:nvSpPr>
      <xdr:spPr>
        <a:xfrm rot="5400000">
          <a:off x="71258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16</xdr:row>
      <xdr:rowOff>103415</xdr:rowOff>
    </xdr:from>
    <xdr:ext cx="280205" cy="184731"/>
    <xdr:sp macro="" textlink="">
      <xdr:nvSpPr>
        <xdr:cNvPr id="1294" name="TextBox 1293"/>
        <xdr:cNvSpPr txBox="1"/>
      </xdr:nvSpPr>
      <xdr:spPr>
        <a:xfrm rot="5400000">
          <a:off x="71258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95" name="TextBox 1294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96" name="TextBox 1295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97" name="TextBox 1296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298" name="TextBox 1297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19</xdr:row>
      <xdr:rowOff>103415</xdr:rowOff>
    </xdr:from>
    <xdr:ext cx="280205" cy="184731"/>
    <xdr:sp macro="" textlink="">
      <xdr:nvSpPr>
        <xdr:cNvPr id="1299" name="TextBox 1298"/>
        <xdr:cNvSpPr txBox="1"/>
      </xdr:nvSpPr>
      <xdr:spPr>
        <a:xfrm rot="5400000">
          <a:off x="7125870" y="438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19</xdr:row>
      <xdr:rowOff>103415</xdr:rowOff>
    </xdr:from>
    <xdr:ext cx="280205" cy="184731"/>
    <xdr:sp macro="" textlink="">
      <xdr:nvSpPr>
        <xdr:cNvPr id="1300" name="TextBox 1299"/>
        <xdr:cNvSpPr txBox="1"/>
      </xdr:nvSpPr>
      <xdr:spPr>
        <a:xfrm rot="5400000">
          <a:off x="7125870" y="438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20</xdr:row>
      <xdr:rowOff>103415</xdr:rowOff>
    </xdr:from>
    <xdr:ext cx="280205" cy="184731"/>
    <xdr:sp macro="" textlink="">
      <xdr:nvSpPr>
        <xdr:cNvPr id="1301" name="TextBox 1300"/>
        <xdr:cNvSpPr txBox="1"/>
      </xdr:nvSpPr>
      <xdr:spPr>
        <a:xfrm rot="5400000">
          <a:off x="7125870" y="463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20</xdr:row>
      <xdr:rowOff>103415</xdr:rowOff>
    </xdr:from>
    <xdr:ext cx="280205" cy="184731"/>
    <xdr:sp macro="" textlink="">
      <xdr:nvSpPr>
        <xdr:cNvPr id="1302" name="TextBox 1301"/>
        <xdr:cNvSpPr txBox="1"/>
      </xdr:nvSpPr>
      <xdr:spPr>
        <a:xfrm rot="5400000">
          <a:off x="7125870" y="463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1303" name="TextBox 1302"/>
        <xdr:cNvSpPr txBox="1"/>
      </xdr:nvSpPr>
      <xdr:spPr>
        <a:xfrm rot="5400000">
          <a:off x="7125870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1304" name="TextBox 1303"/>
        <xdr:cNvSpPr txBox="1"/>
      </xdr:nvSpPr>
      <xdr:spPr>
        <a:xfrm rot="5400000">
          <a:off x="7125870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23</xdr:row>
      <xdr:rowOff>103415</xdr:rowOff>
    </xdr:from>
    <xdr:ext cx="280205" cy="184731"/>
    <xdr:sp macro="" textlink="">
      <xdr:nvSpPr>
        <xdr:cNvPr id="1305" name="TextBox 1304"/>
        <xdr:cNvSpPr txBox="1"/>
      </xdr:nvSpPr>
      <xdr:spPr>
        <a:xfrm rot="5400000">
          <a:off x="7125870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23</xdr:row>
      <xdr:rowOff>103415</xdr:rowOff>
    </xdr:from>
    <xdr:ext cx="280205" cy="184731"/>
    <xdr:sp macro="" textlink="">
      <xdr:nvSpPr>
        <xdr:cNvPr id="1306" name="TextBox 1305"/>
        <xdr:cNvSpPr txBox="1"/>
      </xdr:nvSpPr>
      <xdr:spPr>
        <a:xfrm rot="5400000">
          <a:off x="7125870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24</xdr:row>
      <xdr:rowOff>103415</xdr:rowOff>
    </xdr:from>
    <xdr:ext cx="280205" cy="184731"/>
    <xdr:sp macro="" textlink="">
      <xdr:nvSpPr>
        <xdr:cNvPr id="1307" name="TextBox 1306"/>
        <xdr:cNvSpPr txBox="1"/>
      </xdr:nvSpPr>
      <xdr:spPr>
        <a:xfrm rot="5400000">
          <a:off x="71258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24</xdr:row>
      <xdr:rowOff>103415</xdr:rowOff>
    </xdr:from>
    <xdr:ext cx="280205" cy="184731"/>
    <xdr:sp macro="" textlink="">
      <xdr:nvSpPr>
        <xdr:cNvPr id="1308" name="TextBox 1307"/>
        <xdr:cNvSpPr txBox="1"/>
      </xdr:nvSpPr>
      <xdr:spPr>
        <a:xfrm rot="5400000">
          <a:off x="71258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309" name="TextBox 1308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310" name="TextBox 1309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311" name="TextBox 1310"/>
        <xdr:cNvSpPr txBox="1"/>
      </xdr:nvSpPr>
      <xdr:spPr>
        <a:xfrm rot="5400000">
          <a:off x="7125870" y="6388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312" name="TextBox 1311"/>
        <xdr:cNvSpPr txBox="1"/>
      </xdr:nvSpPr>
      <xdr:spPr>
        <a:xfrm rot="5400000">
          <a:off x="7125870" y="6388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313" name="TextBox 1312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314" name="TextBox 1313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315" name="TextBox 1314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316" name="TextBox 1315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317" name="TextBox 1316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318" name="TextBox 1317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319" name="TextBox 1318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320" name="TextBox 1319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321" name="TextBox 1320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322" name="TextBox 1321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323" name="TextBox 1322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324" name="TextBox 1323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325" name="TextBox 1324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326" name="TextBox 1325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327" name="TextBox 1326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328" name="TextBox 1327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329" name="TextBox 1328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330" name="TextBox 1329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331" name="TextBox 1330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332" name="TextBox 1331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333" name="TextBox 1332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334" name="TextBox 1333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335" name="TextBox 1334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336" name="TextBox 1335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337" name="TextBox 1336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338" name="TextBox 1337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339" name="TextBox 1338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340" name="TextBox 1339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341" name="TextBox 1340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342" name="TextBox 1341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343" name="TextBox 1342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344" name="TextBox 1343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345" name="TextBox 1344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346" name="TextBox 1345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347" name="TextBox 1346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348" name="TextBox 1347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349" name="TextBox 1348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350" name="TextBox 1349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351" name="TextBox 1350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352" name="TextBox 1351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353" name="TextBox 1352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354" name="TextBox 1353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355" name="TextBox 1354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356" name="TextBox 1355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357" name="TextBox 1356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358" name="TextBox 1357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359" name="TextBox 1358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360" name="TextBox 1359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361" name="TextBox 1360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362" name="TextBox 1361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363" name="TextBox 1362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364" name="TextBox 1363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365" name="TextBox 1364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366" name="TextBox 1365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367" name="TextBox 1366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368" name="TextBox 1367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369" name="TextBox 1368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370" name="TextBox 1369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371" name="TextBox 1370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372" name="TextBox 1371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373" name="TextBox 1372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374" name="TextBox 1373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375" name="TextBox 1374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376" name="TextBox 1375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377" name="TextBox 1376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378" name="TextBox 1377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379" name="TextBox 1378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380" name="TextBox 1379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381" name="TextBox 1380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382" name="TextBox 1381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383" name="TextBox 1382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384" name="TextBox 1383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385" name="TextBox 1384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386" name="TextBox 1385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387" name="TextBox 1386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388" name="TextBox 1387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389" name="TextBox 1388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390" name="TextBox 1389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391" name="TextBox 1390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392" name="TextBox 1391"/>
        <xdr:cNvSpPr txBox="1"/>
      </xdr:nvSpPr>
      <xdr:spPr>
        <a:xfrm rot="5400000">
          <a:off x="7125870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393" name="TextBox 1392"/>
        <xdr:cNvSpPr txBox="1"/>
      </xdr:nvSpPr>
      <xdr:spPr>
        <a:xfrm rot="5400000">
          <a:off x="7125870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394" name="TextBox 1393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395" name="TextBox 1394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396" name="TextBox 1395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397" name="TextBox 1396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398" name="TextBox 1397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399" name="TextBox 1398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400" name="TextBox 1399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401" name="TextBox 1400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402" name="TextBox 1401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403" name="TextBox 1402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404" name="TextBox 1403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405" name="TextBox 1404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06" name="TextBox 1405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07" name="TextBox 1406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08" name="TextBox 1407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09" name="TextBox 1408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10" name="TextBox 1409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11" name="TextBox 1410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12" name="TextBox 1411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413" name="TextBox 1412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14" name="TextBox 1413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15" name="TextBox 1414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16" name="TextBox 1415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17" name="TextBox 1416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18" name="TextBox 1417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19" name="TextBox 1418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20" name="TextBox 1419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421" name="TextBox 1420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2" name="TextBox 1421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3" name="TextBox 1422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4" name="TextBox 1423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5" name="TextBox 1424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6" name="TextBox 1425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7" name="TextBox 1426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8" name="TextBox 1427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429" name="TextBox 1428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0" name="TextBox 1429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1" name="TextBox 1430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2" name="TextBox 1431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3" name="TextBox 1432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4" name="TextBox 1433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5" name="TextBox 1434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6" name="TextBox 1435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437" name="TextBox 1436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38" name="TextBox 1437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39" name="TextBox 1438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40" name="TextBox 1439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41" name="TextBox 1440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42" name="TextBox 1441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43" name="TextBox 1442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44" name="TextBox 1443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1445" name="TextBox 1444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446" name="TextBox 1445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447" name="TextBox 1446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448" name="TextBox 1447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1449" name="TextBox 1448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19</xdr:row>
      <xdr:rowOff>103415</xdr:rowOff>
    </xdr:from>
    <xdr:ext cx="280205" cy="184731"/>
    <xdr:sp macro="" textlink="">
      <xdr:nvSpPr>
        <xdr:cNvPr id="1450" name="TextBox 1449"/>
        <xdr:cNvSpPr txBox="1"/>
      </xdr:nvSpPr>
      <xdr:spPr>
        <a:xfrm rot="5400000">
          <a:off x="7125870" y="438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19</xdr:row>
      <xdr:rowOff>103415</xdr:rowOff>
    </xdr:from>
    <xdr:ext cx="280205" cy="184731"/>
    <xdr:sp macro="" textlink="">
      <xdr:nvSpPr>
        <xdr:cNvPr id="1451" name="TextBox 1450"/>
        <xdr:cNvSpPr txBox="1"/>
      </xdr:nvSpPr>
      <xdr:spPr>
        <a:xfrm rot="5400000">
          <a:off x="7125870" y="438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19</xdr:row>
      <xdr:rowOff>103415</xdr:rowOff>
    </xdr:from>
    <xdr:ext cx="280205" cy="184731"/>
    <xdr:sp macro="" textlink="">
      <xdr:nvSpPr>
        <xdr:cNvPr id="1452" name="TextBox 1451"/>
        <xdr:cNvSpPr txBox="1"/>
      </xdr:nvSpPr>
      <xdr:spPr>
        <a:xfrm rot="5400000">
          <a:off x="7125870" y="438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19</xdr:row>
      <xdr:rowOff>103415</xdr:rowOff>
    </xdr:from>
    <xdr:ext cx="280205" cy="184731"/>
    <xdr:sp macro="" textlink="">
      <xdr:nvSpPr>
        <xdr:cNvPr id="1453" name="TextBox 1452"/>
        <xdr:cNvSpPr txBox="1"/>
      </xdr:nvSpPr>
      <xdr:spPr>
        <a:xfrm rot="5400000">
          <a:off x="7125870" y="438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20</xdr:row>
      <xdr:rowOff>103415</xdr:rowOff>
    </xdr:from>
    <xdr:ext cx="280205" cy="184731"/>
    <xdr:sp macro="" textlink="">
      <xdr:nvSpPr>
        <xdr:cNvPr id="1454" name="TextBox 1453"/>
        <xdr:cNvSpPr txBox="1"/>
      </xdr:nvSpPr>
      <xdr:spPr>
        <a:xfrm rot="5400000">
          <a:off x="7125870" y="463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20</xdr:row>
      <xdr:rowOff>103415</xdr:rowOff>
    </xdr:from>
    <xdr:ext cx="280205" cy="184731"/>
    <xdr:sp macro="" textlink="">
      <xdr:nvSpPr>
        <xdr:cNvPr id="1455" name="TextBox 1454"/>
        <xdr:cNvSpPr txBox="1"/>
      </xdr:nvSpPr>
      <xdr:spPr>
        <a:xfrm rot="5400000">
          <a:off x="7125870" y="463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20</xdr:row>
      <xdr:rowOff>103415</xdr:rowOff>
    </xdr:from>
    <xdr:ext cx="280205" cy="184731"/>
    <xdr:sp macro="" textlink="">
      <xdr:nvSpPr>
        <xdr:cNvPr id="1456" name="TextBox 1455"/>
        <xdr:cNvSpPr txBox="1"/>
      </xdr:nvSpPr>
      <xdr:spPr>
        <a:xfrm rot="5400000">
          <a:off x="7125870" y="463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20</xdr:row>
      <xdr:rowOff>103415</xdr:rowOff>
    </xdr:from>
    <xdr:ext cx="280205" cy="184731"/>
    <xdr:sp macro="" textlink="">
      <xdr:nvSpPr>
        <xdr:cNvPr id="1457" name="TextBox 1456"/>
        <xdr:cNvSpPr txBox="1"/>
      </xdr:nvSpPr>
      <xdr:spPr>
        <a:xfrm rot="5400000">
          <a:off x="7125870" y="463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1458" name="TextBox 1457"/>
        <xdr:cNvSpPr txBox="1"/>
      </xdr:nvSpPr>
      <xdr:spPr>
        <a:xfrm rot="5400000">
          <a:off x="7125870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1459" name="TextBox 1458"/>
        <xdr:cNvSpPr txBox="1"/>
      </xdr:nvSpPr>
      <xdr:spPr>
        <a:xfrm rot="5400000">
          <a:off x="7125870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1460" name="TextBox 1459"/>
        <xdr:cNvSpPr txBox="1"/>
      </xdr:nvSpPr>
      <xdr:spPr>
        <a:xfrm rot="5400000">
          <a:off x="7125870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1461" name="TextBox 1460"/>
        <xdr:cNvSpPr txBox="1"/>
      </xdr:nvSpPr>
      <xdr:spPr>
        <a:xfrm rot="5400000">
          <a:off x="7125870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23</xdr:row>
      <xdr:rowOff>103415</xdr:rowOff>
    </xdr:from>
    <xdr:ext cx="280205" cy="184731"/>
    <xdr:sp macro="" textlink="">
      <xdr:nvSpPr>
        <xdr:cNvPr id="1462" name="TextBox 1461"/>
        <xdr:cNvSpPr txBox="1"/>
      </xdr:nvSpPr>
      <xdr:spPr>
        <a:xfrm rot="5400000">
          <a:off x="7125870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23</xdr:row>
      <xdr:rowOff>103415</xdr:rowOff>
    </xdr:from>
    <xdr:ext cx="280205" cy="184731"/>
    <xdr:sp macro="" textlink="">
      <xdr:nvSpPr>
        <xdr:cNvPr id="1463" name="TextBox 1462"/>
        <xdr:cNvSpPr txBox="1"/>
      </xdr:nvSpPr>
      <xdr:spPr>
        <a:xfrm rot="5400000">
          <a:off x="7125870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23</xdr:row>
      <xdr:rowOff>103415</xdr:rowOff>
    </xdr:from>
    <xdr:ext cx="280205" cy="184731"/>
    <xdr:sp macro="" textlink="">
      <xdr:nvSpPr>
        <xdr:cNvPr id="1464" name="TextBox 1463"/>
        <xdr:cNvSpPr txBox="1"/>
      </xdr:nvSpPr>
      <xdr:spPr>
        <a:xfrm rot="5400000">
          <a:off x="7125870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23</xdr:row>
      <xdr:rowOff>103415</xdr:rowOff>
    </xdr:from>
    <xdr:ext cx="280205" cy="184731"/>
    <xdr:sp macro="" textlink="">
      <xdr:nvSpPr>
        <xdr:cNvPr id="1465" name="TextBox 1464"/>
        <xdr:cNvSpPr txBox="1"/>
      </xdr:nvSpPr>
      <xdr:spPr>
        <a:xfrm rot="5400000">
          <a:off x="7125870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24</xdr:row>
      <xdr:rowOff>103415</xdr:rowOff>
    </xdr:from>
    <xdr:ext cx="280205" cy="184731"/>
    <xdr:sp macro="" textlink="">
      <xdr:nvSpPr>
        <xdr:cNvPr id="1466" name="TextBox 1465"/>
        <xdr:cNvSpPr txBox="1"/>
      </xdr:nvSpPr>
      <xdr:spPr>
        <a:xfrm rot="5400000">
          <a:off x="71258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24</xdr:row>
      <xdr:rowOff>103415</xdr:rowOff>
    </xdr:from>
    <xdr:ext cx="280205" cy="184731"/>
    <xdr:sp macro="" textlink="">
      <xdr:nvSpPr>
        <xdr:cNvPr id="1467" name="TextBox 1466"/>
        <xdr:cNvSpPr txBox="1"/>
      </xdr:nvSpPr>
      <xdr:spPr>
        <a:xfrm rot="5400000">
          <a:off x="71258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24</xdr:row>
      <xdr:rowOff>103415</xdr:rowOff>
    </xdr:from>
    <xdr:ext cx="280205" cy="184731"/>
    <xdr:sp macro="" textlink="">
      <xdr:nvSpPr>
        <xdr:cNvPr id="1468" name="TextBox 1467"/>
        <xdr:cNvSpPr txBox="1"/>
      </xdr:nvSpPr>
      <xdr:spPr>
        <a:xfrm rot="5400000">
          <a:off x="71258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24</xdr:row>
      <xdr:rowOff>103415</xdr:rowOff>
    </xdr:from>
    <xdr:ext cx="280205" cy="184731"/>
    <xdr:sp macro="" textlink="">
      <xdr:nvSpPr>
        <xdr:cNvPr id="1469" name="TextBox 1468"/>
        <xdr:cNvSpPr txBox="1"/>
      </xdr:nvSpPr>
      <xdr:spPr>
        <a:xfrm rot="5400000">
          <a:off x="71258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470" name="TextBox 1469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471" name="TextBox 1470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472" name="TextBox 1471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25</xdr:row>
      <xdr:rowOff>103415</xdr:rowOff>
    </xdr:from>
    <xdr:ext cx="280205" cy="184731"/>
    <xdr:sp macro="" textlink="">
      <xdr:nvSpPr>
        <xdr:cNvPr id="1473" name="TextBox 1472"/>
        <xdr:cNvSpPr txBox="1"/>
      </xdr:nvSpPr>
      <xdr:spPr>
        <a:xfrm rot="5400000">
          <a:off x="7125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74" name="TextBox 1473"/>
        <xdr:cNvSpPr txBox="1"/>
      </xdr:nvSpPr>
      <xdr:spPr>
        <a:xfrm rot="5400000">
          <a:off x="7125870" y="6388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75" name="TextBox 1474"/>
        <xdr:cNvSpPr txBox="1"/>
      </xdr:nvSpPr>
      <xdr:spPr>
        <a:xfrm rot="5400000">
          <a:off x="7125870" y="6388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76" name="TextBox 1475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77" name="TextBox 1476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78" name="TextBox 1477"/>
        <xdr:cNvSpPr txBox="1"/>
      </xdr:nvSpPr>
      <xdr:spPr>
        <a:xfrm rot="5400000">
          <a:off x="7125870" y="6388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79" name="TextBox 1478"/>
        <xdr:cNvSpPr txBox="1"/>
      </xdr:nvSpPr>
      <xdr:spPr>
        <a:xfrm rot="5400000">
          <a:off x="7125870" y="6388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80" name="TextBox 1479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81" name="TextBox 1480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82" name="TextBox 1481"/>
        <xdr:cNvSpPr txBox="1"/>
      </xdr:nvSpPr>
      <xdr:spPr>
        <a:xfrm rot="5400000">
          <a:off x="7125870" y="6388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83" name="TextBox 1482"/>
        <xdr:cNvSpPr txBox="1"/>
      </xdr:nvSpPr>
      <xdr:spPr>
        <a:xfrm rot="5400000">
          <a:off x="7125870" y="6388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84" name="TextBox 1483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85" name="TextBox 1484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86" name="TextBox 1485"/>
        <xdr:cNvSpPr txBox="1"/>
      </xdr:nvSpPr>
      <xdr:spPr>
        <a:xfrm rot="5400000">
          <a:off x="7125870" y="6388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27</xdr:row>
      <xdr:rowOff>103415</xdr:rowOff>
    </xdr:from>
    <xdr:ext cx="280205" cy="184731"/>
    <xdr:sp macro="" textlink="">
      <xdr:nvSpPr>
        <xdr:cNvPr id="1487" name="TextBox 1486"/>
        <xdr:cNvSpPr txBox="1"/>
      </xdr:nvSpPr>
      <xdr:spPr>
        <a:xfrm rot="5400000">
          <a:off x="7125870" y="6388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88" name="TextBox 1487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89" name="TextBox 1488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90" name="TextBox 1489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91" name="TextBox 1490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492" name="TextBox 1491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493" name="TextBox 1492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94" name="TextBox 1493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95" name="TextBox 1494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496" name="TextBox 1495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497" name="TextBox 1496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98" name="TextBox 1497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499" name="TextBox 1498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00" name="TextBox 1499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01" name="TextBox 1500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502" name="TextBox 1501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28</xdr:row>
      <xdr:rowOff>103415</xdr:rowOff>
    </xdr:from>
    <xdr:ext cx="280205" cy="184731"/>
    <xdr:sp macro="" textlink="">
      <xdr:nvSpPr>
        <xdr:cNvPr id="1503" name="TextBox 1502"/>
        <xdr:cNvSpPr txBox="1"/>
      </xdr:nvSpPr>
      <xdr:spPr>
        <a:xfrm rot="5400000">
          <a:off x="7125870" y="656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04" name="TextBox 1503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05" name="TextBox 1504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06" name="TextBox 1505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07" name="TextBox 1506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08" name="TextBox 1507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09" name="TextBox 1508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10" name="TextBox 1509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11" name="TextBox 1510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12" name="TextBox 1511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13" name="TextBox 1512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14" name="TextBox 1513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15" name="TextBox 1514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16" name="TextBox 1515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17" name="TextBox 1516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18" name="TextBox 1517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29</xdr:row>
      <xdr:rowOff>103415</xdr:rowOff>
    </xdr:from>
    <xdr:ext cx="280205" cy="184731"/>
    <xdr:sp macro="" textlink="">
      <xdr:nvSpPr>
        <xdr:cNvPr id="1519" name="TextBox 1518"/>
        <xdr:cNvSpPr txBox="1"/>
      </xdr:nvSpPr>
      <xdr:spPr>
        <a:xfrm rot="5400000">
          <a:off x="7125870" y="682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20" name="TextBox 1519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21" name="TextBox 1520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22" name="TextBox 1521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23" name="TextBox 1522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24" name="TextBox 1523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25" name="TextBox 1524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26" name="TextBox 1525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27" name="TextBox 1526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28" name="TextBox 1527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29" name="TextBox 1528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30" name="TextBox 1529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31" name="TextBox 1530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32" name="TextBox 1531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33" name="TextBox 1532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34" name="TextBox 1533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30</xdr:row>
      <xdr:rowOff>103415</xdr:rowOff>
    </xdr:from>
    <xdr:ext cx="280205" cy="184731"/>
    <xdr:sp macro="" textlink="">
      <xdr:nvSpPr>
        <xdr:cNvPr id="1535" name="TextBox 1534"/>
        <xdr:cNvSpPr txBox="1"/>
      </xdr:nvSpPr>
      <xdr:spPr>
        <a:xfrm rot="5400000">
          <a:off x="7125870" y="707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36" name="TextBox 1535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37" name="TextBox 1536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38" name="TextBox 1537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39" name="TextBox 1538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40" name="TextBox 1539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41" name="TextBox 1540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42" name="TextBox 1541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43" name="TextBox 1542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44" name="TextBox 1543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45" name="TextBox 1544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46" name="TextBox 1545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47" name="TextBox 1546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48" name="TextBox 1547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49" name="TextBox 1548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50" name="TextBox 1549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31</xdr:row>
      <xdr:rowOff>103415</xdr:rowOff>
    </xdr:from>
    <xdr:ext cx="280205" cy="184731"/>
    <xdr:sp macro="" textlink="">
      <xdr:nvSpPr>
        <xdr:cNvPr id="1551" name="TextBox 1550"/>
        <xdr:cNvSpPr txBox="1"/>
      </xdr:nvSpPr>
      <xdr:spPr>
        <a:xfrm rot="5400000">
          <a:off x="7125870" y="732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52" name="TextBox 1551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53" name="TextBox 1552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54" name="TextBox 1553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55" name="TextBox 1554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56" name="TextBox 1555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57" name="TextBox 1556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58" name="TextBox 1557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59" name="TextBox 1558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60" name="TextBox 1559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61" name="TextBox 1560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62" name="TextBox 1561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63" name="TextBox 1562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64" name="TextBox 1563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65" name="TextBox 1564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66" name="TextBox 1565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32</xdr:row>
      <xdr:rowOff>103415</xdr:rowOff>
    </xdr:from>
    <xdr:ext cx="280205" cy="184731"/>
    <xdr:sp macro="" textlink="">
      <xdr:nvSpPr>
        <xdr:cNvPr id="1567" name="TextBox 1566"/>
        <xdr:cNvSpPr txBox="1"/>
      </xdr:nvSpPr>
      <xdr:spPr>
        <a:xfrm rot="5400000">
          <a:off x="7125870" y="758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68" name="TextBox 1567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69" name="TextBox 1568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70" name="TextBox 1569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71" name="TextBox 1570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72" name="TextBox 1571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73" name="TextBox 1572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74" name="TextBox 1573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75" name="TextBox 1574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76" name="TextBox 1575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77" name="TextBox 1576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78" name="TextBox 1577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79" name="TextBox 1578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80" name="TextBox 1579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81" name="TextBox 1580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82" name="TextBox 1581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33</xdr:row>
      <xdr:rowOff>103415</xdr:rowOff>
    </xdr:from>
    <xdr:ext cx="280205" cy="184731"/>
    <xdr:sp macro="" textlink="">
      <xdr:nvSpPr>
        <xdr:cNvPr id="1583" name="TextBox 1582"/>
        <xdr:cNvSpPr txBox="1"/>
      </xdr:nvSpPr>
      <xdr:spPr>
        <a:xfrm rot="5400000">
          <a:off x="7125870" y="783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84" name="TextBox 1583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85" name="TextBox 1584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86" name="TextBox 1585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87" name="TextBox 1586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588" name="TextBox 1587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589" name="TextBox 1588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90" name="TextBox 1589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91" name="TextBox 1590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592" name="TextBox 1591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593" name="TextBox 1592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94" name="TextBox 1593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95" name="TextBox 1594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596" name="TextBox 1595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597" name="TextBox 1596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98" name="TextBox 1597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34</xdr:row>
      <xdr:rowOff>103415</xdr:rowOff>
    </xdr:from>
    <xdr:ext cx="280205" cy="184731"/>
    <xdr:sp macro="" textlink="">
      <xdr:nvSpPr>
        <xdr:cNvPr id="1599" name="TextBox 1598"/>
        <xdr:cNvSpPr txBox="1"/>
      </xdr:nvSpPr>
      <xdr:spPr>
        <a:xfrm rot="5400000">
          <a:off x="7125870" y="809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00" name="TextBox 1599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01" name="TextBox 1600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02" name="TextBox 1601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03" name="TextBox 1602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04" name="TextBox 1603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05" name="TextBox 1604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06" name="TextBox 1605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07" name="TextBox 1606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08" name="TextBox 1607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09" name="TextBox 1608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10" name="TextBox 1609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11" name="TextBox 1610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12" name="TextBox 1611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13" name="TextBox 1612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14" name="TextBox 1613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35</xdr:row>
      <xdr:rowOff>103415</xdr:rowOff>
    </xdr:from>
    <xdr:ext cx="280205" cy="184731"/>
    <xdr:sp macro="" textlink="">
      <xdr:nvSpPr>
        <xdr:cNvPr id="1615" name="TextBox 1614"/>
        <xdr:cNvSpPr txBox="1"/>
      </xdr:nvSpPr>
      <xdr:spPr>
        <a:xfrm rot="5400000">
          <a:off x="7125870" y="834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16" name="TextBox 1615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17" name="TextBox 1616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18" name="TextBox 1617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19" name="TextBox 1618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20" name="TextBox 1619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21" name="TextBox 1620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22" name="TextBox 1621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23" name="TextBox 1622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24" name="TextBox 1623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25" name="TextBox 1624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26" name="TextBox 1625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27" name="TextBox 1626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28" name="TextBox 1627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29" name="TextBox 1628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30" name="TextBox 1629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36</xdr:row>
      <xdr:rowOff>103415</xdr:rowOff>
    </xdr:from>
    <xdr:ext cx="280205" cy="184731"/>
    <xdr:sp macro="" textlink="">
      <xdr:nvSpPr>
        <xdr:cNvPr id="1631" name="TextBox 1630"/>
        <xdr:cNvSpPr txBox="1"/>
      </xdr:nvSpPr>
      <xdr:spPr>
        <a:xfrm rot="5400000">
          <a:off x="7125870" y="859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32" name="TextBox 1631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33" name="TextBox 1632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34" name="TextBox 1633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35" name="TextBox 1634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36" name="TextBox 1635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37" name="TextBox 1636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38" name="TextBox 1637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39" name="TextBox 1638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40" name="TextBox 1639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41" name="TextBox 1640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42" name="TextBox 1641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43" name="TextBox 1642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44" name="TextBox 1643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45" name="TextBox 1644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46" name="TextBox 1645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37</xdr:row>
      <xdr:rowOff>103415</xdr:rowOff>
    </xdr:from>
    <xdr:ext cx="280205" cy="184731"/>
    <xdr:sp macro="" textlink="">
      <xdr:nvSpPr>
        <xdr:cNvPr id="1647" name="TextBox 1646"/>
        <xdr:cNvSpPr txBox="1"/>
      </xdr:nvSpPr>
      <xdr:spPr>
        <a:xfrm rot="5400000">
          <a:off x="7125870" y="885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48" name="TextBox 1647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49" name="TextBox 1648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50" name="TextBox 1649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51" name="TextBox 1650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52" name="TextBox 1651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53" name="TextBox 1652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54" name="TextBox 1653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55" name="TextBox 1654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56" name="TextBox 1655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57" name="TextBox 1656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58" name="TextBox 1657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59" name="TextBox 1658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60" name="TextBox 1659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61" name="TextBox 1660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62" name="TextBox 1661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38</xdr:row>
      <xdr:rowOff>103415</xdr:rowOff>
    </xdr:from>
    <xdr:ext cx="280205" cy="184731"/>
    <xdr:sp macro="" textlink="">
      <xdr:nvSpPr>
        <xdr:cNvPr id="1663" name="TextBox 1662"/>
        <xdr:cNvSpPr txBox="1"/>
      </xdr:nvSpPr>
      <xdr:spPr>
        <a:xfrm rot="5400000">
          <a:off x="7125870" y="910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64" name="TextBox 1663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65" name="TextBox 1664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66" name="TextBox 1665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67" name="TextBox 1666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68" name="TextBox 1667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69" name="TextBox 1668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70" name="TextBox 1669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71" name="TextBox 1670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72" name="TextBox 1671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73" name="TextBox 1672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74" name="TextBox 1673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75" name="TextBox 1674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76" name="TextBox 1675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77" name="TextBox 1676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78" name="TextBox 1677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39</xdr:row>
      <xdr:rowOff>103415</xdr:rowOff>
    </xdr:from>
    <xdr:ext cx="280205" cy="184731"/>
    <xdr:sp macro="" textlink="">
      <xdr:nvSpPr>
        <xdr:cNvPr id="1679" name="TextBox 1678"/>
        <xdr:cNvSpPr txBox="1"/>
      </xdr:nvSpPr>
      <xdr:spPr>
        <a:xfrm rot="5400000">
          <a:off x="7125870" y="936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80" name="TextBox 1679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81" name="TextBox 1680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82" name="TextBox 1681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83" name="TextBox 1682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84" name="TextBox 1683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85" name="TextBox 1684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86" name="TextBox 1685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87" name="TextBox 1686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88" name="TextBox 1687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89" name="TextBox 1688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90" name="TextBox 1689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91" name="TextBox 1690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92" name="TextBox 1691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93" name="TextBox 1692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94" name="TextBox 1693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40</xdr:row>
      <xdr:rowOff>103415</xdr:rowOff>
    </xdr:from>
    <xdr:ext cx="280205" cy="184731"/>
    <xdr:sp macro="" textlink="">
      <xdr:nvSpPr>
        <xdr:cNvPr id="1695" name="TextBox 1694"/>
        <xdr:cNvSpPr txBox="1"/>
      </xdr:nvSpPr>
      <xdr:spPr>
        <a:xfrm rot="5400000">
          <a:off x="7125870" y="961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96" name="TextBox 1695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97" name="TextBox 1696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98" name="TextBox 1697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699" name="TextBox 1698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00" name="TextBox 1699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01" name="TextBox 1700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702" name="TextBox 1701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703" name="TextBox 1702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04" name="TextBox 1703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05" name="TextBox 1704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706" name="TextBox 1705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707" name="TextBox 1706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08" name="TextBox 1707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09" name="TextBox 1708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710" name="TextBox 1709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41</xdr:row>
      <xdr:rowOff>103415</xdr:rowOff>
    </xdr:from>
    <xdr:ext cx="280205" cy="184731"/>
    <xdr:sp macro="" textlink="">
      <xdr:nvSpPr>
        <xdr:cNvPr id="1711" name="TextBox 1710"/>
        <xdr:cNvSpPr txBox="1"/>
      </xdr:nvSpPr>
      <xdr:spPr>
        <a:xfrm rot="5400000">
          <a:off x="7125870" y="986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12" name="TextBox 1711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13" name="TextBox 1712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14" name="TextBox 1713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15" name="TextBox 1714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16" name="TextBox 1715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17" name="TextBox 1716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18" name="TextBox 1717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19" name="TextBox 1718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20" name="TextBox 1719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21" name="TextBox 1720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22" name="TextBox 1721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23" name="TextBox 1722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24" name="TextBox 1723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25" name="TextBox 1724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26" name="TextBox 1725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42</xdr:row>
      <xdr:rowOff>103415</xdr:rowOff>
    </xdr:from>
    <xdr:ext cx="280205" cy="184731"/>
    <xdr:sp macro="" textlink="">
      <xdr:nvSpPr>
        <xdr:cNvPr id="1727" name="TextBox 1726"/>
        <xdr:cNvSpPr txBox="1"/>
      </xdr:nvSpPr>
      <xdr:spPr>
        <a:xfrm rot="5400000">
          <a:off x="71258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28" name="TextBox 1727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29" name="TextBox 1728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30" name="TextBox 1729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31" name="TextBox 1730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32" name="TextBox 1731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33" name="TextBox 1732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34" name="TextBox 1733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35" name="TextBox 1734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36" name="TextBox 1735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37" name="TextBox 1736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38" name="TextBox 1737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39" name="TextBox 1738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40" name="TextBox 1739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41" name="TextBox 1740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42" name="TextBox 1741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43</xdr:row>
      <xdr:rowOff>103415</xdr:rowOff>
    </xdr:from>
    <xdr:ext cx="280205" cy="184731"/>
    <xdr:sp macro="" textlink="">
      <xdr:nvSpPr>
        <xdr:cNvPr id="1743" name="TextBox 1742"/>
        <xdr:cNvSpPr txBox="1"/>
      </xdr:nvSpPr>
      <xdr:spPr>
        <a:xfrm rot="5400000">
          <a:off x="7125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44" name="TextBox 1743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45" name="TextBox 1744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46" name="TextBox 1745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47" name="TextBox 1746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48" name="TextBox 1747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49" name="TextBox 1748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50" name="TextBox 1749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51" name="TextBox 1750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52" name="TextBox 1751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53" name="TextBox 1752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54" name="TextBox 1753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55" name="TextBox 1754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56" name="TextBox 1755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57" name="TextBox 1756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58" name="TextBox 1757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44</xdr:row>
      <xdr:rowOff>103415</xdr:rowOff>
    </xdr:from>
    <xdr:ext cx="280205" cy="184731"/>
    <xdr:sp macro="" textlink="">
      <xdr:nvSpPr>
        <xdr:cNvPr id="1759" name="TextBox 1758"/>
        <xdr:cNvSpPr txBox="1"/>
      </xdr:nvSpPr>
      <xdr:spPr>
        <a:xfrm rot="5400000">
          <a:off x="7125870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60" name="TextBox 1759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61" name="TextBox 1760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62" name="TextBox 1761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63" name="TextBox 1762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64" name="TextBox 1763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65" name="TextBox 1764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66" name="TextBox 1765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67" name="TextBox 1766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68" name="TextBox 1767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69" name="TextBox 1768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70" name="TextBox 1769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71" name="TextBox 1770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72" name="TextBox 1771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73" name="TextBox 1772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74" name="TextBox 1773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45</xdr:row>
      <xdr:rowOff>103415</xdr:rowOff>
    </xdr:from>
    <xdr:ext cx="280205" cy="184731"/>
    <xdr:sp macro="" textlink="">
      <xdr:nvSpPr>
        <xdr:cNvPr id="1775" name="TextBox 1774"/>
        <xdr:cNvSpPr txBox="1"/>
      </xdr:nvSpPr>
      <xdr:spPr>
        <a:xfrm rot="5400000">
          <a:off x="7125870" y="10884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76" name="TextBox 1775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77" name="TextBox 1776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78" name="TextBox 1777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79" name="TextBox 1778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80" name="TextBox 1779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81" name="TextBox 1780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82" name="TextBox 1781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83" name="TextBox 1782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84" name="TextBox 1783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85" name="TextBox 1784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86" name="TextBox 1785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87" name="TextBox 1786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88" name="TextBox 1787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89" name="TextBox 1788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90" name="TextBox 1789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46</xdr:row>
      <xdr:rowOff>103415</xdr:rowOff>
    </xdr:from>
    <xdr:ext cx="280205" cy="184731"/>
    <xdr:sp macro="" textlink="">
      <xdr:nvSpPr>
        <xdr:cNvPr id="1791" name="TextBox 1790"/>
        <xdr:cNvSpPr txBox="1"/>
      </xdr:nvSpPr>
      <xdr:spPr>
        <a:xfrm rot="5400000">
          <a:off x="7125870" y="11138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92" name="TextBox 1791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93" name="TextBox 1792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94" name="TextBox 1793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95" name="TextBox 1794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796" name="TextBox 1795"/>
        <xdr:cNvSpPr txBox="1"/>
      </xdr:nvSpPr>
      <xdr:spPr>
        <a:xfrm rot="5400000">
          <a:off x="7125870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797" name="TextBox 1796"/>
        <xdr:cNvSpPr txBox="1"/>
      </xdr:nvSpPr>
      <xdr:spPr>
        <a:xfrm rot="5400000">
          <a:off x="7125870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98" name="TextBox 1797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799" name="TextBox 1798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800" name="TextBox 1799"/>
        <xdr:cNvSpPr txBox="1"/>
      </xdr:nvSpPr>
      <xdr:spPr>
        <a:xfrm rot="5400000">
          <a:off x="7125870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801" name="TextBox 1800"/>
        <xdr:cNvSpPr txBox="1"/>
      </xdr:nvSpPr>
      <xdr:spPr>
        <a:xfrm rot="5400000">
          <a:off x="7125870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802" name="TextBox 1801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803" name="TextBox 1802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804" name="TextBox 1803"/>
        <xdr:cNvSpPr txBox="1"/>
      </xdr:nvSpPr>
      <xdr:spPr>
        <a:xfrm rot="5400000">
          <a:off x="7125870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805" name="TextBox 1804"/>
        <xdr:cNvSpPr txBox="1"/>
      </xdr:nvSpPr>
      <xdr:spPr>
        <a:xfrm rot="5400000">
          <a:off x="7125870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806" name="TextBox 1805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47</xdr:row>
      <xdr:rowOff>103415</xdr:rowOff>
    </xdr:from>
    <xdr:ext cx="280205" cy="184731"/>
    <xdr:sp macro="" textlink="">
      <xdr:nvSpPr>
        <xdr:cNvPr id="1807" name="TextBox 1806"/>
        <xdr:cNvSpPr txBox="1"/>
      </xdr:nvSpPr>
      <xdr:spPr>
        <a:xfrm rot="5400000">
          <a:off x="7125870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808" name="TextBox 1807"/>
        <xdr:cNvSpPr txBox="1"/>
      </xdr:nvSpPr>
      <xdr:spPr>
        <a:xfrm rot="5400000">
          <a:off x="7125870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48</xdr:row>
      <xdr:rowOff>103415</xdr:rowOff>
    </xdr:from>
    <xdr:ext cx="280205" cy="184731"/>
    <xdr:sp macro="" textlink="">
      <xdr:nvSpPr>
        <xdr:cNvPr id="1809" name="TextBox 1808"/>
        <xdr:cNvSpPr txBox="1"/>
      </xdr:nvSpPr>
      <xdr:spPr>
        <a:xfrm rot="5400000">
          <a:off x="7125870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10" name="TextBox 1809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11" name="TextBox 1810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12" name="TextBox 1811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13" name="TextBox 1812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14" name="TextBox 1813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15" name="TextBox 1814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16" name="TextBox 1815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17" name="TextBox 1816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18" name="TextBox 1817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19" name="TextBox 1818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0" name="TextBox 1819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1" name="TextBox 1820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2" name="TextBox 1821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3" name="TextBox 1822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4" name="TextBox 1823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5" name="TextBox 1824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6" name="TextBox 1825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27" name="TextBox 1826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28" name="TextBox 1827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29" name="TextBox 1828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30" name="TextBox 1829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31" name="TextBox 1830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32" name="TextBox 1831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33" name="TextBox 1832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34" name="TextBox 1833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35" name="TextBox 1834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36" name="TextBox 1835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37" name="TextBox 1836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38" name="TextBox 1837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50</xdr:row>
      <xdr:rowOff>103415</xdr:rowOff>
    </xdr:from>
    <xdr:ext cx="280205" cy="184731"/>
    <xdr:sp macro="" textlink="">
      <xdr:nvSpPr>
        <xdr:cNvPr id="1839" name="TextBox 1838"/>
        <xdr:cNvSpPr txBox="1"/>
      </xdr:nvSpPr>
      <xdr:spPr>
        <a:xfrm rot="5400000">
          <a:off x="7125870" y="12129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0" name="TextBox 1839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1" name="TextBox 1840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2" name="TextBox 1841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3" name="TextBox 1842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4" name="TextBox 1843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5" name="TextBox 1844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6" name="TextBox 1845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7" name="TextBox 1846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8" name="TextBox 1847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49" name="TextBox 1848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50" name="TextBox 1849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51" name="TextBox 1850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52" name="TextBox 1851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53" name="TextBox 1852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54" name="TextBox 1853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55" name="TextBox 1854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56" name="TextBox 1855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57" name="TextBox 1856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58" name="TextBox 1857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59" name="TextBox 1858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0" name="TextBox 1859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1" name="TextBox 1860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2" name="TextBox 1861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3" name="TextBox 1862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4" name="TextBox 1863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5" name="TextBox 1864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6" name="TextBox 1865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67" name="TextBox 1866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68" name="TextBox 1867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69" name="TextBox 1868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70" name="TextBox 1869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71" name="TextBox 1870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72" name="TextBox 1871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73" name="TextBox 1872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74" name="TextBox 1873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75" name="TextBox 1874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76" name="TextBox 1875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77" name="TextBox 1876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78" name="TextBox 1877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51</xdr:row>
      <xdr:rowOff>103415</xdr:rowOff>
    </xdr:from>
    <xdr:ext cx="280205" cy="184731"/>
    <xdr:sp macro="" textlink="">
      <xdr:nvSpPr>
        <xdr:cNvPr id="1879" name="TextBox 1878"/>
        <xdr:cNvSpPr txBox="1"/>
      </xdr:nvSpPr>
      <xdr:spPr>
        <a:xfrm rot="5400000">
          <a:off x="7125870" y="1230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0" name="TextBox 1879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1" name="TextBox 1880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2" name="TextBox 1881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3" name="TextBox 1882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4" name="TextBox 1883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5" name="TextBox 1884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6" name="TextBox 1885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7" name="TextBox 1886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8" name="TextBox 1887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89" name="TextBox 1888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90" name="TextBox 1889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91" name="TextBox 1890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92" name="TextBox 1891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93" name="TextBox 1892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894" name="TextBox 1893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895" name="TextBox 1894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896" name="TextBox 1895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897" name="TextBox 1896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98" name="TextBox 1897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899" name="TextBox 1898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0" name="TextBox 1899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1" name="TextBox 1900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2" name="TextBox 1901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3" name="TextBox 1902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4" name="TextBox 1903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5" name="TextBox 1904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6" name="TextBox 1905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07" name="TextBox 1906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08" name="TextBox 1907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09" name="TextBox 1908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10" name="TextBox 1909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11" name="TextBox 1910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12" name="TextBox 1911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13" name="TextBox 1912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14" name="TextBox 1913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15" name="TextBox 1914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16" name="TextBox 1915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17" name="TextBox 1916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18" name="TextBox 1917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52</xdr:row>
      <xdr:rowOff>103415</xdr:rowOff>
    </xdr:from>
    <xdr:ext cx="280205" cy="184731"/>
    <xdr:sp macro="" textlink="">
      <xdr:nvSpPr>
        <xdr:cNvPr id="1919" name="TextBox 1918"/>
        <xdr:cNvSpPr txBox="1"/>
      </xdr:nvSpPr>
      <xdr:spPr>
        <a:xfrm rot="5400000">
          <a:off x="7125870" y="1256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0" name="TextBox 1919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1" name="TextBox 1920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2" name="TextBox 1921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3" name="TextBox 1922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4" name="TextBox 1923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5" name="TextBox 1924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6" name="TextBox 1925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7" name="TextBox 1926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8" name="TextBox 1927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29" name="TextBox 1928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30" name="TextBox 1929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31" name="TextBox 1930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32" name="TextBox 1931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33" name="TextBox 1932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34" name="TextBox 1933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35" name="TextBox 1934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36" name="TextBox 1935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37" name="TextBox 1936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38" name="TextBox 1937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39" name="TextBox 1938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0" name="TextBox 1939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1" name="TextBox 1940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2" name="TextBox 1941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3" name="TextBox 1942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4" name="TextBox 1943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5" name="TextBox 1944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6" name="TextBox 1945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47" name="TextBox 1946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48" name="TextBox 1947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49" name="TextBox 1948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50" name="TextBox 1949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51" name="TextBox 1950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52" name="TextBox 1951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53" name="TextBox 1952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54" name="TextBox 1953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55" name="TextBox 1954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56" name="TextBox 1955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57" name="TextBox 1956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58" name="TextBox 1957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53</xdr:row>
      <xdr:rowOff>103415</xdr:rowOff>
    </xdr:from>
    <xdr:ext cx="280205" cy="184731"/>
    <xdr:sp macro="" textlink="">
      <xdr:nvSpPr>
        <xdr:cNvPr id="1959" name="TextBox 1958"/>
        <xdr:cNvSpPr txBox="1"/>
      </xdr:nvSpPr>
      <xdr:spPr>
        <a:xfrm rot="5400000">
          <a:off x="7125870" y="12814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0" name="TextBox 1959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1" name="TextBox 1960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2" name="TextBox 1961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3" name="TextBox 1962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4" name="TextBox 1963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5" name="TextBox 1964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6" name="TextBox 1965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7" name="TextBox 1966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8" name="TextBox 1967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69" name="TextBox 1968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70" name="TextBox 1969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71" name="TextBox 1970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72" name="TextBox 1971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73" name="TextBox 1972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74" name="TextBox 1973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75" name="TextBox 1974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76" name="TextBox 1975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77" name="TextBox 1976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78" name="TextBox 1977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79" name="TextBox 1978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0" name="TextBox 1979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1" name="TextBox 1980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2" name="TextBox 1981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3" name="TextBox 1982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4" name="TextBox 1983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5" name="TextBox 1984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6" name="TextBox 1985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87" name="TextBox 1986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88" name="TextBox 1987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89" name="TextBox 1988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90" name="TextBox 1989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91" name="TextBox 1990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92" name="TextBox 1991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93" name="TextBox 1992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94" name="TextBox 1993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95" name="TextBox 1994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96" name="TextBox 1995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1997" name="TextBox 1996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98" name="TextBox 1997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54</xdr:row>
      <xdr:rowOff>103415</xdr:rowOff>
    </xdr:from>
    <xdr:ext cx="280205" cy="184731"/>
    <xdr:sp macro="" textlink="">
      <xdr:nvSpPr>
        <xdr:cNvPr id="1999" name="TextBox 1998"/>
        <xdr:cNvSpPr txBox="1"/>
      </xdr:nvSpPr>
      <xdr:spPr>
        <a:xfrm rot="5400000">
          <a:off x="7125870" y="13068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0" name="TextBox 1999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1" name="TextBox 2000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2" name="TextBox 2001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3" name="TextBox 2002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4" name="TextBox 2003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5" name="TextBox 2004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6" name="TextBox 2005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7" name="TextBox 2006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8" name="TextBox 2007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09" name="TextBox 2008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10" name="TextBox 2009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11" name="TextBox 2010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12" name="TextBox 2011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13" name="TextBox 2012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14" name="TextBox 2013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15" name="TextBox 2014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16" name="TextBox 2015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17" name="TextBox 2016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18" name="TextBox 2017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19" name="TextBox 2018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0" name="TextBox 2019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1" name="TextBox 2020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2" name="TextBox 2021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3" name="TextBox 2022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4" name="TextBox 2023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5" name="TextBox 2024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6" name="TextBox 2025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27" name="TextBox 2026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28" name="TextBox 2027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29" name="TextBox 2028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30" name="TextBox 2029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31" name="TextBox 2030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32" name="TextBox 2031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33" name="TextBox 2032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34" name="TextBox 2033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35" name="TextBox 2034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36" name="TextBox 2035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37" name="TextBox 2036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38" name="TextBox 2037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55</xdr:row>
      <xdr:rowOff>103415</xdr:rowOff>
    </xdr:from>
    <xdr:ext cx="280205" cy="184731"/>
    <xdr:sp macro="" textlink="">
      <xdr:nvSpPr>
        <xdr:cNvPr id="2039" name="TextBox 2038"/>
        <xdr:cNvSpPr txBox="1"/>
      </xdr:nvSpPr>
      <xdr:spPr>
        <a:xfrm rot="5400000">
          <a:off x="7125870" y="13322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0" name="TextBox 2039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1" name="TextBox 2040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2" name="TextBox 2041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3" name="TextBox 2042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4" name="TextBox 2043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5" name="TextBox 2044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6" name="TextBox 2045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7" name="TextBox 2046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8" name="TextBox 2047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49" name="TextBox 2048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50" name="TextBox 2049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51" name="TextBox 2050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52" name="TextBox 2051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53" name="TextBox 2052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54" name="TextBox 2053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55" name="TextBox 2054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56" name="TextBox 2055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57" name="TextBox 2056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58" name="TextBox 2057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59" name="TextBox 2058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0" name="TextBox 2059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1" name="TextBox 2060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2" name="TextBox 2061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3" name="TextBox 2062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4" name="TextBox 2063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5" name="TextBox 2064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6" name="TextBox 2065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67" name="TextBox 2066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68" name="TextBox 2067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69" name="TextBox 2068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70" name="TextBox 2069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71" name="TextBox 2070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72" name="TextBox 2071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73" name="TextBox 2072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74" name="TextBox 2073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75" name="TextBox 2074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76" name="TextBox 2075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77" name="TextBox 2076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78" name="TextBox 2077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56</xdr:row>
      <xdr:rowOff>103415</xdr:rowOff>
    </xdr:from>
    <xdr:ext cx="280205" cy="184731"/>
    <xdr:sp macro="" textlink="">
      <xdr:nvSpPr>
        <xdr:cNvPr id="2079" name="TextBox 2078"/>
        <xdr:cNvSpPr txBox="1"/>
      </xdr:nvSpPr>
      <xdr:spPr>
        <a:xfrm rot="5400000">
          <a:off x="71258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80" name="TextBox 2079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81" name="TextBox 2080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82" name="TextBox 2081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83" name="TextBox 2082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84" name="TextBox 2083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85" name="TextBox 2084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86" name="TextBox 2085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87" name="TextBox 2086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88" name="TextBox 2087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57</xdr:row>
      <xdr:rowOff>103415</xdr:rowOff>
    </xdr:from>
    <xdr:ext cx="280205" cy="184731"/>
    <xdr:sp macro="" textlink="">
      <xdr:nvSpPr>
        <xdr:cNvPr id="2089" name="TextBox 2088"/>
        <xdr:cNvSpPr txBox="1"/>
      </xdr:nvSpPr>
      <xdr:spPr>
        <a:xfrm rot="5400000">
          <a:off x="7125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2090" name="TextBox 2089"/>
        <xdr:cNvSpPr txBox="1"/>
      </xdr:nvSpPr>
      <xdr:spPr>
        <a:xfrm rot="5400000">
          <a:off x="7125870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2091" name="TextBox 2090"/>
        <xdr:cNvSpPr txBox="1"/>
      </xdr:nvSpPr>
      <xdr:spPr>
        <a:xfrm rot="5400000">
          <a:off x="7125870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22</xdr:row>
      <xdr:rowOff>103415</xdr:rowOff>
    </xdr:from>
    <xdr:ext cx="280205" cy="184731"/>
    <xdr:sp macro="" textlink="">
      <xdr:nvSpPr>
        <xdr:cNvPr id="2092" name="TextBox 2091"/>
        <xdr:cNvSpPr txBox="1"/>
      </xdr:nvSpPr>
      <xdr:spPr>
        <a:xfrm rot="5400000">
          <a:off x="7125870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22</xdr:row>
      <xdr:rowOff>103415</xdr:rowOff>
    </xdr:from>
    <xdr:ext cx="280205" cy="184731"/>
    <xdr:sp macro="" textlink="">
      <xdr:nvSpPr>
        <xdr:cNvPr id="2093" name="TextBox 2092"/>
        <xdr:cNvSpPr txBox="1"/>
      </xdr:nvSpPr>
      <xdr:spPr>
        <a:xfrm rot="5400000">
          <a:off x="7125870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2094" name="TextBox 2093"/>
        <xdr:cNvSpPr txBox="1"/>
      </xdr:nvSpPr>
      <xdr:spPr>
        <a:xfrm rot="5400000">
          <a:off x="7125870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2095" name="TextBox 2094"/>
        <xdr:cNvSpPr txBox="1"/>
      </xdr:nvSpPr>
      <xdr:spPr>
        <a:xfrm rot="5400000">
          <a:off x="7125870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2096" name="TextBox 2095"/>
        <xdr:cNvSpPr txBox="1"/>
      </xdr:nvSpPr>
      <xdr:spPr>
        <a:xfrm rot="5400000">
          <a:off x="7125870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21</xdr:row>
      <xdr:rowOff>103415</xdr:rowOff>
    </xdr:from>
    <xdr:ext cx="280205" cy="184731"/>
    <xdr:sp macro="" textlink="">
      <xdr:nvSpPr>
        <xdr:cNvPr id="2097" name="TextBox 2096"/>
        <xdr:cNvSpPr txBox="1"/>
      </xdr:nvSpPr>
      <xdr:spPr>
        <a:xfrm rot="5400000">
          <a:off x="7125870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22</xdr:row>
      <xdr:rowOff>103415</xdr:rowOff>
    </xdr:from>
    <xdr:ext cx="280205" cy="184731"/>
    <xdr:sp macro="" textlink="">
      <xdr:nvSpPr>
        <xdr:cNvPr id="2098" name="TextBox 2097"/>
        <xdr:cNvSpPr txBox="1"/>
      </xdr:nvSpPr>
      <xdr:spPr>
        <a:xfrm rot="5400000">
          <a:off x="7125870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22</xdr:row>
      <xdr:rowOff>103415</xdr:rowOff>
    </xdr:from>
    <xdr:ext cx="280205" cy="184731"/>
    <xdr:sp macro="" textlink="">
      <xdr:nvSpPr>
        <xdr:cNvPr id="2099" name="TextBox 2098"/>
        <xdr:cNvSpPr txBox="1"/>
      </xdr:nvSpPr>
      <xdr:spPr>
        <a:xfrm rot="5400000">
          <a:off x="7125870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22</xdr:row>
      <xdr:rowOff>103415</xdr:rowOff>
    </xdr:from>
    <xdr:ext cx="280205" cy="184731"/>
    <xdr:sp macro="" textlink="">
      <xdr:nvSpPr>
        <xdr:cNvPr id="2100" name="TextBox 2099"/>
        <xdr:cNvSpPr txBox="1"/>
      </xdr:nvSpPr>
      <xdr:spPr>
        <a:xfrm rot="5400000">
          <a:off x="7125870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20</xdr:col>
      <xdr:colOff>0</xdr:colOff>
      <xdr:row>22</xdr:row>
      <xdr:rowOff>103415</xdr:rowOff>
    </xdr:from>
    <xdr:ext cx="280205" cy="184731"/>
    <xdr:sp macro="" textlink="">
      <xdr:nvSpPr>
        <xdr:cNvPr id="2101" name="TextBox 2100"/>
        <xdr:cNvSpPr txBox="1"/>
      </xdr:nvSpPr>
      <xdr:spPr>
        <a:xfrm rot="5400000">
          <a:off x="7125870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2" name="TextBox 2101"/>
        <xdr:cNvSpPr txBox="1"/>
      </xdr:nvSpPr>
      <xdr:spPr>
        <a:xfrm rot="5400000">
          <a:off x="81164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3" name="TextBox 2102"/>
        <xdr:cNvSpPr txBox="1"/>
      </xdr:nvSpPr>
      <xdr:spPr>
        <a:xfrm rot="5400000">
          <a:off x="81164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4" name="TextBox 2103"/>
        <xdr:cNvSpPr txBox="1"/>
      </xdr:nvSpPr>
      <xdr:spPr>
        <a:xfrm rot="5400000">
          <a:off x="81164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5" name="TextBox 2104"/>
        <xdr:cNvSpPr txBox="1"/>
      </xdr:nvSpPr>
      <xdr:spPr>
        <a:xfrm rot="5400000">
          <a:off x="81164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6" name="TextBox 2105"/>
        <xdr:cNvSpPr txBox="1"/>
      </xdr:nvSpPr>
      <xdr:spPr>
        <a:xfrm rot="5400000">
          <a:off x="81164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7" name="TextBox 2106"/>
        <xdr:cNvSpPr txBox="1"/>
      </xdr:nvSpPr>
      <xdr:spPr>
        <a:xfrm rot="5400000">
          <a:off x="81164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8" name="TextBox 2107"/>
        <xdr:cNvSpPr txBox="1"/>
      </xdr:nvSpPr>
      <xdr:spPr>
        <a:xfrm rot="5400000">
          <a:off x="81164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25</xdr:col>
      <xdr:colOff>0</xdr:colOff>
      <xdr:row>25</xdr:row>
      <xdr:rowOff>103415</xdr:rowOff>
    </xdr:from>
    <xdr:ext cx="280205" cy="184731"/>
    <xdr:sp macro="" textlink="">
      <xdr:nvSpPr>
        <xdr:cNvPr id="2109" name="TextBox 2108"/>
        <xdr:cNvSpPr txBox="1"/>
      </xdr:nvSpPr>
      <xdr:spPr>
        <a:xfrm rot="5400000">
          <a:off x="81164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0" name="TextBox 2109"/>
        <xdr:cNvSpPr txBox="1"/>
      </xdr:nvSpPr>
      <xdr:spPr>
        <a:xfrm rot="5400000">
          <a:off x="901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1" name="TextBox 2110"/>
        <xdr:cNvSpPr txBox="1"/>
      </xdr:nvSpPr>
      <xdr:spPr>
        <a:xfrm rot="5400000">
          <a:off x="901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2" name="TextBox 2111"/>
        <xdr:cNvSpPr txBox="1"/>
      </xdr:nvSpPr>
      <xdr:spPr>
        <a:xfrm rot="5400000">
          <a:off x="901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3" name="TextBox 2112"/>
        <xdr:cNvSpPr txBox="1"/>
      </xdr:nvSpPr>
      <xdr:spPr>
        <a:xfrm rot="5400000">
          <a:off x="901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4" name="TextBox 2113"/>
        <xdr:cNvSpPr txBox="1"/>
      </xdr:nvSpPr>
      <xdr:spPr>
        <a:xfrm rot="5400000">
          <a:off x="901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5" name="TextBox 2114"/>
        <xdr:cNvSpPr txBox="1"/>
      </xdr:nvSpPr>
      <xdr:spPr>
        <a:xfrm rot="5400000">
          <a:off x="901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6" name="TextBox 2115"/>
        <xdr:cNvSpPr txBox="1"/>
      </xdr:nvSpPr>
      <xdr:spPr>
        <a:xfrm rot="5400000">
          <a:off x="901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26</xdr:col>
      <xdr:colOff>0</xdr:colOff>
      <xdr:row>25</xdr:row>
      <xdr:rowOff>103415</xdr:rowOff>
    </xdr:from>
    <xdr:ext cx="280205" cy="184731"/>
    <xdr:sp macro="" textlink="">
      <xdr:nvSpPr>
        <xdr:cNvPr id="2117" name="TextBox 2116"/>
        <xdr:cNvSpPr txBox="1"/>
      </xdr:nvSpPr>
      <xdr:spPr>
        <a:xfrm rot="5400000">
          <a:off x="901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18" name="TextBox 2117"/>
        <xdr:cNvSpPr txBox="1"/>
      </xdr:nvSpPr>
      <xdr:spPr>
        <a:xfrm rot="5400000">
          <a:off x="99114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19" name="TextBox 2118"/>
        <xdr:cNvSpPr txBox="1"/>
      </xdr:nvSpPr>
      <xdr:spPr>
        <a:xfrm rot="5400000">
          <a:off x="99114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20" name="TextBox 2119"/>
        <xdr:cNvSpPr txBox="1"/>
      </xdr:nvSpPr>
      <xdr:spPr>
        <a:xfrm rot="5400000">
          <a:off x="99114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21" name="TextBox 2120"/>
        <xdr:cNvSpPr txBox="1"/>
      </xdr:nvSpPr>
      <xdr:spPr>
        <a:xfrm rot="5400000">
          <a:off x="99114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22" name="TextBox 2121"/>
        <xdr:cNvSpPr txBox="1"/>
      </xdr:nvSpPr>
      <xdr:spPr>
        <a:xfrm rot="5400000">
          <a:off x="99114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23" name="TextBox 2122"/>
        <xdr:cNvSpPr txBox="1"/>
      </xdr:nvSpPr>
      <xdr:spPr>
        <a:xfrm rot="5400000">
          <a:off x="99114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24" name="TextBox 2123"/>
        <xdr:cNvSpPr txBox="1"/>
      </xdr:nvSpPr>
      <xdr:spPr>
        <a:xfrm rot="5400000">
          <a:off x="99114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27</xdr:col>
      <xdr:colOff>0</xdr:colOff>
      <xdr:row>25</xdr:row>
      <xdr:rowOff>103415</xdr:rowOff>
    </xdr:from>
    <xdr:ext cx="280205" cy="184731"/>
    <xdr:sp macro="" textlink="">
      <xdr:nvSpPr>
        <xdr:cNvPr id="2125" name="TextBox 2124"/>
        <xdr:cNvSpPr txBox="1"/>
      </xdr:nvSpPr>
      <xdr:spPr>
        <a:xfrm rot="5400000">
          <a:off x="99114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26" name="TextBox 2125"/>
        <xdr:cNvSpPr txBox="1"/>
      </xdr:nvSpPr>
      <xdr:spPr>
        <a:xfrm rot="5400000">
          <a:off x="118926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27" name="TextBox 2126"/>
        <xdr:cNvSpPr txBox="1"/>
      </xdr:nvSpPr>
      <xdr:spPr>
        <a:xfrm rot="5400000">
          <a:off x="118926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28" name="TextBox 2127"/>
        <xdr:cNvSpPr txBox="1"/>
      </xdr:nvSpPr>
      <xdr:spPr>
        <a:xfrm rot="5400000">
          <a:off x="118926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29" name="TextBox 2128"/>
        <xdr:cNvSpPr txBox="1"/>
      </xdr:nvSpPr>
      <xdr:spPr>
        <a:xfrm rot="5400000">
          <a:off x="118926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30" name="TextBox 2129"/>
        <xdr:cNvSpPr txBox="1"/>
      </xdr:nvSpPr>
      <xdr:spPr>
        <a:xfrm rot="5400000">
          <a:off x="118926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31" name="TextBox 2130"/>
        <xdr:cNvSpPr txBox="1"/>
      </xdr:nvSpPr>
      <xdr:spPr>
        <a:xfrm rot="5400000">
          <a:off x="118926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32" name="TextBox 2131"/>
        <xdr:cNvSpPr txBox="1"/>
      </xdr:nvSpPr>
      <xdr:spPr>
        <a:xfrm rot="5400000">
          <a:off x="118926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28</xdr:col>
      <xdr:colOff>0</xdr:colOff>
      <xdr:row>25</xdr:row>
      <xdr:rowOff>103415</xdr:rowOff>
    </xdr:from>
    <xdr:ext cx="280205" cy="184731"/>
    <xdr:sp macro="" textlink="">
      <xdr:nvSpPr>
        <xdr:cNvPr id="2133" name="TextBox 2132"/>
        <xdr:cNvSpPr txBox="1"/>
      </xdr:nvSpPr>
      <xdr:spPr>
        <a:xfrm rot="5400000">
          <a:off x="118926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57</xdr:row>
      <xdr:rowOff>103415</xdr:rowOff>
    </xdr:from>
    <xdr:ext cx="280205" cy="184731"/>
    <xdr:sp macro="" textlink="">
      <xdr:nvSpPr>
        <xdr:cNvPr id="2148" name="TextBox 2147"/>
        <xdr:cNvSpPr txBox="1"/>
      </xdr:nvSpPr>
      <xdr:spPr>
        <a:xfrm rot="5400000">
          <a:off x="4323404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57</xdr:row>
      <xdr:rowOff>103415</xdr:rowOff>
    </xdr:from>
    <xdr:ext cx="280205" cy="184731"/>
    <xdr:sp macro="" textlink="">
      <xdr:nvSpPr>
        <xdr:cNvPr id="2149" name="TextBox 2148"/>
        <xdr:cNvSpPr txBox="1"/>
      </xdr:nvSpPr>
      <xdr:spPr>
        <a:xfrm rot="5400000">
          <a:off x="4323404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57</xdr:row>
      <xdr:rowOff>103415</xdr:rowOff>
    </xdr:from>
    <xdr:ext cx="280205" cy="184731"/>
    <xdr:sp macro="" textlink="">
      <xdr:nvSpPr>
        <xdr:cNvPr id="2150" name="TextBox 2149"/>
        <xdr:cNvSpPr txBox="1"/>
      </xdr:nvSpPr>
      <xdr:spPr>
        <a:xfrm rot="5400000">
          <a:off x="4323404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57</xdr:row>
      <xdr:rowOff>103415</xdr:rowOff>
    </xdr:from>
    <xdr:ext cx="280205" cy="184731"/>
    <xdr:sp macro="" textlink="">
      <xdr:nvSpPr>
        <xdr:cNvPr id="2151" name="TextBox 2150"/>
        <xdr:cNvSpPr txBox="1"/>
      </xdr:nvSpPr>
      <xdr:spPr>
        <a:xfrm rot="5400000">
          <a:off x="4323404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57</xdr:row>
      <xdr:rowOff>103415</xdr:rowOff>
    </xdr:from>
    <xdr:ext cx="280205" cy="184731"/>
    <xdr:sp macro="" textlink="">
      <xdr:nvSpPr>
        <xdr:cNvPr id="2152" name="TextBox 2151"/>
        <xdr:cNvSpPr txBox="1"/>
      </xdr:nvSpPr>
      <xdr:spPr>
        <a:xfrm rot="5400000">
          <a:off x="4323404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57</xdr:row>
      <xdr:rowOff>103415</xdr:rowOff>
    </xdr:from>
    <xdr:ext cx="280205" cy="184731"/>
    <xdr:sp macro="" textlink="">
      <xdr:nvSpPr>
        <xdr:cNvPr id="2153" name="TextBox 2152"/>
        <xdr:cNvSpPr txBox="1"/>
      </xdr:nvSpPr>
      <xdr:spPr>
        <a:xfrm rot="5400000">
          <a:off x="4323404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57</xdr:row>
      <xdr:rowOff>103415</xdr:rowOff>
    </xdr:from>
    <xdr:ext cx="280205" cy="184731"/>
    <xdr:sp macro="" textlink="">
      <xdr:nvSpPr>
        <xdr:cNvPr id="2154" name="TextBox 2153"/>
        <xdr:cNvSpPr txBox="1"/>
      </xdr:nvSpPr>
      <xdr:spPr>
        <a:xfrm rot="5400000">
          <a:off x="4323404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57</xdr:row>
      <xdr:rowOff>103415</xdr:rowOff>
    </xdr:from>
    <xdr:ext cx="280205" cy="184731"/>
    <xdr:sp macro="" textlink="">
      <xdr:nvSpPr>
        <xdr:cNvPr id="2155" name="TextBox 2154"/>
        <xdr:cNvSpPr txBox="1"/>
      </xdr:nvSpPr>
      <xdr:spPr>
        <a:xfrm rot="5400000">
          <a:off x="4323404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57</xdr:row>
      <xdr:rowOff>103415</xdr:rowOff>
    </xdr:from>
    <xdr:ext cx="280205" cy="184731"/>
    <xdr:sp macro="" textlink="">
      <xdr:nvSpPr>
        <xdr:cNvPr id="2156" name="TextBox 2155"/>
        <xdr:cNvSpPr txBox="1"/>
      </xdr:nvSpPr>
      <xdr:spPr>
        <a:xfrm rot="5400000">
          <a:off x="4323404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57</xdr:row>
      <xdr:rowOff>103415</xdr:rowOff>
    </xdr:from>
    <xdr:ext cx="280205" cy="184731"/>
    <xdr:sp macro="" textlink="">
      <xdr:nvSpPr>
        <xdr:cNvPr id="2157" name="TextBox 2156"/>
        <xdr:cNvSpPr txBox="1"/>
      </xdr:nvSpPr>
      <xdr:spPr>
        <a:xfrm rot="5400000">
          <a:off x="4323404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25</xdr:row>
      <xdr:rowOff>103415</xdr:rowOff>
    </xdr:from>
    <xdr:ext cx="280205" cy="184731"/>
    <xdr:sp macro="" textlink="">
      <xdr:nvSpPr>
        <xdr:cNvPr id="2158" name="TextBox 2157"/>
        <xdr:cNvSpPr txBox="1"/>
      </xdr:nvSpPr>
      <xdr:spPr>
        <a:xfrm rot="5400000">
          <a:off x="43234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25</xdr:row>
      <xdr:rowOff>103415</xdr:rowOff>
    </xdr:from>
    <xdr:ext cx="280205" cy="184731"/>
    <xdr:sp macro="" textlink="">
      <xdr:nvSpPr>
        <xdr:cNvPr id="2159" name="TextBox 2158"/>
        <xdr:cNvSpPr txBox="1"/>
      </xdr:nvSpPr>
      <xdr:spPr>
        <a:xfrm rot="5400000">
          <a:off x="43234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25</xdr:row>
      <xdr:rowOff>103415</xdr:rowOff>
    </xdr:from>
    <xdr:ext cx="280205" cy="184731"/>
    <xdr:sp macro="" textlink="">
      <xdr:nvSpPr>
        <xdr:cNvPr id="2160" name="TextBox 2159"/>
        <xdr:cNvSpPr txBox="1"/>
      </xdr:nvSpPr>
      <xdr:spPr>
        <a:xfrm rot="5400000">
          <a:off x="43234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21</xdr:col>
      <xdr:colOff>0</xdr:colOff>
      <xdr:row>25</xdr:row>
      <xdr:rowOff>103415</xdr:rowOff>
    </xdr:from>
    <xdr:ext cx="280205" cy="184731"/>
    <xdr:sp macro="" textlink="">
      <xdr:nvSpPr>
        <xdr:cNvPr id="2161" name="TextBox 2160"/>
        <xdr:cNvSpPr txBox="1"/>
      </xdr:nvSpPr>
      <xdr:spPr>
        <a:xfrm rot="5400000">
          <a:off x="4323404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57</xdr:row>
      <xdr:rowOff>103415</xdr:rowOff>
    </xdr:from>
    <xdr:ext cx="280205" cy="184731"/>
    <xdr:sp macro="" textlink="">
      <xdr:nvSpPr>
        <xdr:cNvPr id="2162" name="TextBox 2161"/>
        <xdr:cNvSpPr txBox="1"/>
      </xdr:nvSpPr>
      <xdr:spPr>
        <a:xfrm rot="5400000">
          <a:off x="150591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57</xdr:row>
      <xdr:rowOff>103415</xdr:rowOff>
    </xdr:from>
    <xdr:ext cx="280205" cy="184731"/>
    <xdr:sp macro="" textlink="">
      <xdr:nvSpPr>
        <xdr:cNvPr id="2163" name="TextBox 2162"/>
        <xdr:cNvSpPr txBox="1"/>
      </xdr:nvSpPr>
      <xdr:spPr>
        <a:xfrm rot="5400000">
          <a:off x="150591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57</xdr:row>
      <xdr:rowOff>103415</xdr:rowOff>
    </xdr:from>
    <xdr:ext cx="280205" cy="184731"/>
    <xdr:sp macro="" textlink="">
      <xdr:nvSpPr>
        <xdr:cNvPr id="2164" name="TextBox 2163"/>
        <xdr:cNvSpPr txBox="1"/>
      </xdr:nvSpPr>
      <xdr:spPr>
        <a:xfrm rot="5400000">
          <a:off x="150591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57</xdr:row>
      <xdr:rowOff>103415</xdr:rowOff>
    </xdr:from>
    <xdr:ext cx="280205" cy="184731"/>
    <xdr:sp macro="" textlink="">
      <xdr:nvSpPr>
        <xdr:cNvPr id="2165" name="TextBox 2164"/>
        <xdr:cNvSpPr txBox="1"/>
      </xdr:nvSpPr>
      <xdr:spPr>
        <a:xfrm rot="5400000">
          <a:off x="150591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57</xdr:row>
      <xdr:rowOff>103415</xdr:rowOff>
    </xdr:from>
    <xdr:ext cx="280205" cy="184731"/>
    <xdr:sp macro="" textlink="">
      <xdr:nvSpPr>
        <xdr:cNvPr id="2166" name="TextBox 2165"/>
        <xdr:cNvSpPr txBox="1"/>
      </xdr:nvSpPr>
      <xdr:spPr>
        <a:xfrm rot="5400000">
          <a:off x="150591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57</xdr:row>
      <xdr:rowOff>103415</xdr:rowOff>
    </xdr:from>
    <xdr:ext cx="280205" cy="184731"/>
    <xdr:sp macro="" textlink="">
      <xdr:nvSpPr>
        <xdr:cNvPr id="2167" name="TextBox 2166"/>
        <xdr:cNvSpPr txBox="1"/>
      </xdr:nvSpPr>
      <xdr:spPr>
        <a:xfrm rot="5400000">
          <a:off x="150591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57</xdr:row>
      <xdr:rowOff>103415</xdr:rowOff>
    </xdr:from>
    <xdr:ext cx="280205" cy="184731"/>
    <xdr:sp macro="" textlink="">
      <xdr:nvSpPr>
        <xdr:cNvPr id="2168" name="TextBox 2167"/>
        <xdr:cNvSpPr txBox="1"/>
      </xdr:nvSpPr>
      <xdr:spPr>
        <a:xfrm rot="5400000">
          <a:off x="150591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57</xdr:row>
      <xdr:rowOff>103415</xdr:rowOff>
    </xdr:from>
    <xdr:ext cx="280205" cy="184731"/>
    <xdr:sp macro="" textlink="">
      <xdr:nvSpPr>
        <xdr:cNvPr id="2169" name="TextBox 2168"/>
        <xdr:cNvSpPr txBox="1"/>
      </xdr:nvSpPr>
      <xdr:spPr>
        <a:xfrm rot="5400000">
          <a:off x="150591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57</xdr:row>
      <xdr:rowOff>103415</xdr:rowOff>
    </xdr:from>
    <xdr:ext cx="280205" cy="184731"/>
    <xdr:sp macro="" textlink="">
      <xdr:nvSpPr>
        <xdr:cNvPr id="2170" name="TextBox 2169"/>
        <xdr:cNvSpPr txBox="1"/>
      </xdr:nvSpPr>
      <xdr:spPr>
        <a:xfrm rot="5400000">
          <a:off x="150591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57</xdr:row>
      <xdr:rowOff>103415</xdr:rowOff>
    </xdr:from>
    <xdr:ext cx="280205" cy="184731"/>
    <xdr:sp macro="" textlink="">
      <xdr:nvSpPr>
        <xdr:cNvPr id="2171" name="TextBox 2170"/>
        <xdr:cNvSpPr txBox="1"/>
      </xdr:nvSpPr>
      <xdr:spPr>
        <a:xfrm rot="5400000">
          <a:off x="150591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25</xdr:row>
      <xdr:rowOff>103415</xdr:rowOff>
    </xdr:from>
    <xdr:ext cx="280205" cy="184731"/>
    <xdr:sp macro="" textlink="">
      <xdr:nvSpPr>
        <xdr:cNvPr id="2172" name="TextBox 2171"/>
        <xdr:cNvSpPr txBox="1"/>
      </xdr:nvSpPr>
      <xdr:spPr>
        <a:xfrm rot="5400000">
          <a:off x="150591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25</xdr:row>
      <xdr:rowOff>103415</xdr:rowOff>
    </xdr:from>
    <xdr:ext cx="280205" cy="184731"/>
    <xdr:sp macro="" textlink="">
      <xdr:nvSpPr>
        <xdr:cNvPr id="2173" name="TextBox 2172"/>
        <xdr:cNvSpPr txBox="1"/>
      </xdr:nvSpPr>
      <xdr:spPr>
        <a:xfrm rot="5400000">
          <a:off x="150591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25</xdr:row>
      <xdr:rowOff>103415</xdr:rowOff>
    </xdr:from>
    <xdr:ext cx="280205" cy="184731"/>
    <xdr:sp macro="" textlink="">
      <xdr:nvSpPr>
        <xdr:cNvPr id="2174" name="TextBox 2173"/>
        <xdr:cNvSpPr txBox="1"/>
      </xdr:nvSpPr>
      <xdr:spPr>
        <a:xfrm rot="5400000">
          <a:off x="150591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22</xdr:col>
      <xdr:colOff>0</xdr:colOff>
      <xdr:row>25</xdr:row>
      <xdr:rowOff>103415</xdr:rowOff>
    </xdr:from>
    <xdr:ext cx="280205" cy="184731"/>
    <xdr:sp macro="" textlink="">
      <xdr:nvSpPr>
        <xdr:cNvPr id="2175" name="TextBox 2174"/>
        <xdr:cNvSpPr txBox="1"/>
      </xdr:nvSpPr>
      <xdr:spPr>
        <a:xfrm rot="5400000">
          <a:off x="150591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176" name="TextBox 2175"/>
        <xdr:cNvSpPr txBox="1"/>
      </xdr:nvSpPr>
      <xdr:spPr>
        <a:xfrm rot="5400000">
          <a:off x="5220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177" name="TextBox 2176"/>
        <xdr:cNvSpPr txBox="1"/>
      </xdr:nvSpPr>
      <xdr:spPr>
        <a:xfrm rot="5400000">
          <a:off x="5220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178" name="TextBox 2177"/>
        <xdr:cNvSpPr txBox="1"/>
      </xdr:nvSpPr>
      <xdr:spPr>
        <a:xfrm rot="5400000">
          <a:off x="5220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179" name="TextBox 2178"/>
        <xdr:cNvSpPr txBox="1"/>
      </xdr:nvSpPr>
      <xdr:spPr>
        <a:xfrm rot="5400000">
          <a:off x="5220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10</xdr:row>
      <xdr:rowOff>103415</xdr:rowOff>
    </xdr:from>
    <xdr:ext cx="280205" cy="184731"/>
    <xdr:sp macro="" textlink="">
      <xdr:nvSpPr>
        <xdr:cNvPr id="2180" name="TextBox 2179"/>
        <xdr:cNvSpPr txBox="1"/>
      </xdr:nvSpPr>
      <xdr:spPr>
        <a:xfrm rot="5400000">
          <a:off x="5220870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181" name="TextBox 2180"/>
        <xdr:cNvSpPr txBox="1"/>
      </xdr:nvSpPr>
      <xdr:spPr>
        <a:xfrm rot="5400000">
          <a:off x="5220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182" name="TextBox 2181"/>
        <xdr:cNvSpPr txBox="1"/>
      </xdr:nvSpPr>
      <xdr:spPr>
        <a:xfrm rot="5400000">
          <a:off x="5220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13</xdr:row>
      <xdr:rowOff>103415</xdr:rowOff>
    </xdr:from>
    <xdr:ext cx="280205" cy="184731"/>
    <xdr:sp macro="" textlink="">
      <xdr:nvSpPr>
        <xdr:cNvPr id="2183" name="TextBox 2182"/>
        <xdr:cNvSpPr txBox="1"/>
      </xdr:nvSpPr>
      <xdr:spPr>
        <a:xfrm rot="5400000">
          <a:off x="5220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184" name="TextBox 2183"/>
        <xdr:cNvSpPr txBox="1"/>
      </xdr:nvSpPr>
      <xdr:spPr>
        <a:xfrm rot="5400000">
          <a:off x="5220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185" name="TextBox 2184"/>
        <xdr:cNvSpPr txBox="1"/>
      </xdr:nvSpPr>
      <xdr:spPr>
        <a:xfrm rot="5400000">
          <a:off x="5220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186" name="TextBox 2185"/>
        <xdr:cNvSpPr txBox="1"/>
      </xdr:nvSpPr>
      <xdr:spPr>
        <a:xfrm rot="5400000">
          <a:off x="5220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0</xdr:rowOff>
    </xdr:from>
    <xdr:ext cx="280205" cy="184731"/>
    <xdr:sp macro="" textlink="">
      <xdr:nvSpPr>
        <xdr:cNvPr id="2187" name="TextBox 2186"/>
        <xdr:cNvSpPr txBox="1"/>
      </xdr:nvSpPr>
      <xdr:spPr>
        <a:xfrm rot="5400000">
          <a:off x="5220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0</xdr:rowOff>
    </xdr:from>
    <xdr:ext cx="280205" cy="184731"/>
    <xdr:sp macro="" textlink="">
      <xdr:nvSpPr>
        <xdr:cNvPr id="2188" name="TextBox 2187"/>
        <xdr:cNvSpPr txBox="1"/>
      </xdr:nvSpPr>
      <xdr:spPr>
        <a:xfrm rot="5400000">
          <a:off x="5220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189" name="TextBox 2188"/>
        <xdr:cNvSpPr txBox="1"/>
      </xdr:nvSpPr>
      <xdr:spPr>
        <a:xfrm rot="5400000">
          <a:off x="5220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0</xdr:rowOff>
    </xdr:from>
    <xdr:ext cx="280205" cy="184731"/>
    <xdr:sp macro="" textlink="">
      <xdr:nvSpPr>
        <xdr:cNvPr id="2190" name="TextBox 2189"/>
        <xdr:cNvSpPr txBox="1"/>
      </xdr:nvSpPr>
      <xdr:spPr>
        <a:xfrm rot="5400000">
          <a:off x="5220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0</xdr:rowOff>
    </xdr:from>
    <xdr:ext cx="280205" cy="184731"/>
    <xdr:sp macro="" textlink="">
      <xdr:nvSpPr>
        <xdr:cNvPr id="2191" name="TextBox 2190"/>
        <xdr:cNvSpPr txBox="1"/>
      </xdr:nvSpPr>
      <xdr:spPr>
        <a:xfrm rot="5400000">
          <a:off x="5220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192" name="TextBox 2191"/>
        <xdr:cNvSpPr txBox="1"/>
      </xdr:nvSpPr>
      <xdr:spPr>
        <a:xfrm rot="5400000">
          <a:off x="5220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193" name="TextBox 2192"/>
        <xdr:cNvSpPr txBox="1"/>
      </xdr:nvSpPr>
      <xdr:spPr>
        <a:xfrm rot="5400000">
          <a:off x="5220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194" name="TextBox 2193"/>
        <xdr:cNvSpPr txBox="1"/>
      </xdr:nvSpPr>
      <xdr:spPr>
        <a:xfrm rot="5400000">
          <a:off x="5220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10</xdr:row>
      <xdr:rowOff>103415</xdr:rowOff>
    </xdr:from>
    <xdr:ext cx="280205" cy="184731"/>
    <xdr:sp macro="" textlink="">
      <xdr:nvSpPr>
        <xdr:cNvPr id="2195" name="TextBox 2194"/>
        <xdr:cNvSpPr txBox="1"/>
      </xdr:nvSpPr>
      <xdr:spPr>
        <a:xfrm rot="5400000">
          <a:off x="5220870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196" name="TextBox 2195"/>
        <xdr:cNvSpPr txBox="1"/>
      </xdr:nvSpPr>
      <xdr:spPr>
        <a:xfrm rot="5400000">
          <a:off x="5220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197" name="TextBox 2196"/>
        <xdr:cNvSpPr txBox="1"/>
      </xdr:nvSpPr>
      <xdr:spPr>
        <a:xfrm rot="5400000">
          <a:off x="5220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13</xdr:row>
      <xdr:rowOff>103415</xdr:rowOff>
    </xdr:from>
    <xdr:ext cx="280205" cy="184731"/>
    <xdr:sp macro="" textlink="">
      <xdr:nvSpPr>
        <xdr:cNvPr id="2198" name="TextBox 2197"/>
        <xdr:cNvSpPr txBox="1"/>
      </xdr:nvSpPr>
      <xdr:spPr>
        <a:xfrm rot="5400000">
          <a:off x="5220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199" name="TextBox 2198"/>
        <xdr:cNvSpPr txBox="1"/>
      </xdr:nvSpPr>
      <xdr:spPr>
        <a:xfrm rot="5400000">
          <a:off x="5220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00" name="TextBox 2199"/>
        <xdr:cNvSpPr txBox="1"/>
      </xdr:nvSpPr>
      <xdr:spPr>
        <a:xfrm rot="5400000">
          <a:off x="5220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201" name="TextBox 2200"/>
        <xdr:cNvSpPr txBox="1"/>
      </xdr:nvSpPr>
      <xdr:spPr>
        <a:xfrm rot="5400000">
          <a:off x="5220870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0</xdr:rowOff>
    </xdr:from>
    <xdr:ext cx="280205" cy="184731"/>
    <xdr:sp macro="" textlink="">
      <xdr:nvSpPr>
        <xdr:cNvPr id="2202" name="TextBox 2201"/>
        <xdr:cNvSpPr txBox="1"/>
      </xdr:nvSpPr>
      <xdr:spPr>
        <a:xfrm rot="5400000">
          <a:off x="5220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0</xdr:rowOff>
    </xdr:from>
    <xdr:ext cx="280205" cy="184731"/>
    <xdr:sp macro="" textlink="">
      <xdr:nvSpPr>
        <xdr:cNvPr id="2203" name="TextBox 2202"/>
        <xdr:cNvSpPr txBox="1"/>
      </xdr:nvSpPr>
      <xdr:spPr>
        <a:xfrm rot="5400000">
          <a:off x="5220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204" name="TextBox 2203"/>
        <xdr:cNvSpPr txBox="1"/>
      </xdr:nvSpPr>
      <xdr:spPr>
        <a:xfrm rot="5400000">
          <a:off x="5220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0</xdr:rowOff>
    </xdr:from>
    <xdr:ext cx="280205" cy="184731"/>
    <xdr:sp macro="" textlink="">
      <xdr:nvSpPr>
        <xdr:cNvPr id="2205" name="TextBox 2204"/>
        <xdr:cNvSpPr txBox="1"/>
      </xdr:nvSpPr>
      <xdr:spPr>
        <a:xfrm rot="5400000">
          <a:off x="5220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0</xdr:rowOff>
    </xdr:from>
    <xdr:ext cx="280205" cy="184731"/>
    <xdr:sp macro="" textlink="">
      <xdr:nvSpPr>
        <xdr:cNvPr id="2206" name="TextBox 2205"/>
        <xdr:cNvSpPr txBox="1"/>
      </xdr:nvSpPr>
      <xdr:spPr>
        <a:xfrm rot="5400000">
          <a:off x="5220870" y="13727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207" name="TextBox 2206"/>
        <xdr:cNvSpPr txBox="1"/>
      </xdr:nvSpPr>
      <xdr:spPr>
        <a:xfrm rot="5400000">
          <a:off x="5220870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208" name="TextBox 2207"/>
        <xdr:cNvSpPr txBox="1"/>
      </xdr:nvSpPr>
      <xdr:spPr>
        <a:xfrm rot="5400000">
          <a:off x="5220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209" name="TextBox 2208"/>
        <xdr:cNvSpPr txBox="1"/>
      </xdr:nvSpPr>
      <xdr:spPr>
        <a:xfrm rot="5400000">
          <a:off x="5220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13</xdr:row>
      <xdr:rowOff>103415</xdr:rowOff>
    </xdr:from>
    <xdr:ext cx="280205" cy="184731"/>
    <xdr:sp macro="" textlink="">
      <xdr:nvSpPr>
        <xdr:cNvPr id="2210" name="TextBox 2209"/>
        <xdr:cNvSpPr txBox="1"/>
      </xdr:nvSpPr>
      <xdr:spPr>
        <a:xfrm rot="5400000">
          <a:off x="5220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13</xdr:row>
      <xdr:rowOff>103415</xdr:rowOff>
    </xdr:from>
    <xdr:ext cx="280205" cy="184731"/>
    <xdr:sp macro="" textlink="">
      <xdr:nvSpPr>
        <xdr:cNvPr id="2211" name="TextBox 2210"/>
        <xdr:cNvSpPr txBox="1"/>
      </xdr:nvSpPr>
      <xdr:spPr>
        <a:xfrm rot="5400000">
          <a:off x="5220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212" name="TextBox 2211"/>
        <xdr:cNvSpPr txBox="1"/>
      </xdr:nvSpPr>
      <xdr:spPr>
        <a:xfrm rot="5400000">
          <a:off x="5220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213" name="TextBox 2212"/>
        <xdr:cNvSpPr txBox="1"/>
      </xdr:nvSpPr>
      <xdr:spPr>
        <a:xfrm rot="5400000">
          <a:off x="5220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14</xdr:row>
      <xdr:rowOff>103415</xdr:rowOff>
    </xdr:from>
    <xdr:ext cx="280205" cy="184731"/>
    <xdr:sp macro="" textlink="">
      <xdr:nvSpPr>
        <xdr:cNvPr id="2214" name="TextBox 2213"/>
        <xdr:cNvSpPr txBox="1"/>
      </xdr:nvSpPr>
      <xdr:spPr>
        <a:xfrm rot="5400000">
          <a:off x="52208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14</xdr:row>
      <xdr:rowOff>103415</xdr:rowOff>
    </xdr:from>
    <xdr:ext cx="280205" cy="184731"/>
    <xdr:sp macro="" textlink="">
      <xdr:nvSpPr>
        <xdr:cNvPr id="2215" name="TextBox 2214"/>
        <xdr:cNvSpPr txBox="1"/>
      </xdr:nvSpPr>
      <xdr:spPr>
        <a:xfrm rot="5400000">
          <a:off x="52208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15</xdr:row>
      <xdr:rowOff>103415</xdr:rowOff>
    </xdr:from>
    <xdr:ext cx="280205" cy="184731"/>
    <xdr:sp macro="" textlink="">
      <xdr:nvSpPr>
        <xdr:cNvPr id="2216" name="TextBox 2215"/>
        <xdr:cNvSpPr txBox="1"/>
      </xdr:nvSpPr>
      <xdr:spPr>
        <a:xfrm rot="5400000">
          <a:off x="52208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15</xdr:row>
      <xdr:rowOff>103415</xdr:rowOff>
    </xdr:from>
    <xdr:ext cx="280205" cy="184731"/>
    <xdr:sp macro="" textlink="">
      <xdr:nvSpPr>
        <xdr:cNvPr id="2217" name="TextBox 2216"/>
        <xdr:cNvSpPr txBox="1"/>
      </xdr:nvSpPr>
      <xdr:spPr>
        <a:xfrm rot="5400000">
          <a:off x="52208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16</xdr:row>
      <xdr:rowOff>103415</xdr:rowOff>
    </xdr:from>
    <xdr:ext cx="280205" cy="184731"/>
    <xdr:sp macro="" textlink="">
      <xdr:nvSpPr>
        <xdr:cNvPr id="2218" name="TextBox 2217"/>
        <xdr:cNvSpPr txBox="1"/>
      </xdr:nvSpPr>
      <xdr:spPr>
        <a:xfrm rot="5400000">
          <a:off x="52208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16</xdr:row>
      <xdr:rowOff>103415</xdr:rowOff>
    </xdr:from>
    <xdr:ext cx="280205" cy="184731"/>
    <xdr:sp macro="" textlink="">
      <xdr:nvSpPr>
        <xdr:cNvPr id="2219" name="TextBox 2218"/>
        <xdr:cNvSpPr txBox="1"/>
      </xdr:nvSpPr>
      <xdr:spPr>
        <a:xfrm rot="5400000">
          <a:off x="52208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220" name="TextBox 2219"/>
        <xdr:cNvSpPr txBox="1"/>
      </xdr:nvSpPr>
      <xdr:spPr>
        <a:xfrm rot="5400000">
          <a:off x="5220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221" name="TextBox 2220"/>
        <xdr:cNvSpPr txBox="1"/>
      </xdr:nvSpPr>
      <xdr:spPr>
        <a:xfrm rot="5400000">
          <a:off x="5220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13</xdr:row>
      <xdr:rowOff>103415</xdr:rowOff>
    </xdr:from>
    <xdr:ext cx="280205" cy="184731"/>
    <xdr:sp macro="" textlink="">
      <xdr:nvSpPr>
        <xdr:cNvPr id="2222" name="TextBox 2221"/>
        <xdr:cNvSpPr txBox="1"/>
      </xdr:nvSpPr>
      <xdr:spPr>
        <a:xfrm rot="5400000">
          <a:off x="5220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13</xdr:row>
      <xdr:rowOff>103415</xdr:rowOff>
    </xdr:from>
    <xdr:ext cx="280205" cy="184731"/>
    <xdr:sp macro="" textlink="">
      <xdr:nvSpPr>
        <xdr:cNvPr id="2223" name="TextBox 2222"/>
        <xdr:cNvSpPr txBox="1"/>
      </xdr:nvSpPr>
      <xdr:spPr>
        <a:xfrm rot="5400000">
          <a:off x="52208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224" name="TextBox 2223"/>
        <xdr:cNvSpPr txBox="1"/>
      </xdr:nvSpPr>
      <xdr:spPr>
        <a:xfrm rot="5400000">
          <a:off x="5220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12</xdr:row>
      <xdr:rowOff>103415</xdr:rowOff>
    </xdr:from>
    <xdr:ext cx="280205" cy="184731"/>
    <xdr:sp macro="" textlink="">
      <xdr:nvSpPr>
        <xdr:cNvPr id="2225" name="TextBox 2224"/>
        <xdr:cNvSpPr txBox="1"/>
      </xdr:nvSpPr>
      <xdr:spPr>
        <a:xfrm rot="5400000">
          <a:off x="52208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14</xdr:row>
      <xdr:rowOff>103415</xdr:rowOff>
    </xdr:from>
    <xdr:ext cx="280205" cy="184731"/>
    <xdr:sp macro="" textlink="">
      <xdr:nvSpPr>
        <xdr:cNvPr id="2226" name="TextBox 2225"/>
        <xdr:cNvSpPr txBox="1"/>
      </xdr:nvSpPr>
      <xdr:spPr>
        <a:xfrm rot="5400000">
          <a:off x="52208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14</xdr:row>
      <xdr:rowOff>103415</xdr:rowOff>
    </xdr:from>
    <xdr:ext cx="280205" cy="184731"/>
    <xdr:sp macro="" textlink="">
      <xdr:nvSpPr>
        <xdr:cNvPr id="2227" name="TextBox 2226"/>
        <xdr:cNvSpPr txBox="1"/>
      </xdr:nvSpPr>
      <xdr:spPr>
        <a:xfrm rot="5400000">
          <a:off x="52208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15</xdr:row>
      <xdr:rowOff>103415</xdr:rowOff>
    </xdr:from>
    <xdr:ext cx="280205" cy="184731"/>
    <xdr:sp macro="" textlink="">
      <xdr:nvSpPr>
        <xdr:cNvPr id="2228" name="TextBox 2227"/>
        <xdr:cNvSpPr txBox="1"/>
      </xdr:nvSpPr>
      <xdr:spPr>
        <a:xfrm rot="5400000">
          <a:off x="52208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15</xdr:row>
      <xdr:rowOff>103415</xdr:rowOff>
    </xdr:from>
    <xdr:ext cx="280205" cy="184731"/>
    <xdr:sp macro="" textlink="">
      <xdr:nvSpPr>
        <xdr:cNvPr id="2229" name="TextBox 2228"/>
        <xdr:cNvSpPr txBox="1"/>
      </xdr:nvSpPr>
      <xdr:spPr>
        <a:xfrm rot="5400000">
          <a:off x="52208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16</xdr:row>
      <xdr:rowOff>103415</xdr:rowOff>
    </xdr:from>
    <xdr:ext cx="280205" cy="184731"/>
    <xdr:sp macro="" textlink="">
      <xdr:nvSpPr>
        <xdr:cNvPr id="2230" name="TextBox 2229"/>
        <xdr:cNvSpPr txBox="1"/>
      </xdr:nvSpPr>
      <xdr:spPr>
        <a:xfrm rot="5400000">
          <a:off x="52208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16</xdr:row>
      <xdr:rowOff>103415</xdr:rowOff>
    </xdr:from>
    <xdr:ext cx="280205" cy="184731"/>
    <xdr:sp macro="" textlink="">
      <xdr:nvSpPr>
        <xdr:cNvPr id="2231" name="TextBox 2230"/>
        <xdr:cNvSpPr txBox="1"/>
      </xdr:nvSpPr>
      <xdr:spPr>
        <a:xfrm rot="5400000">
          <a:off x="52208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32" name="TextBox 2231"/>
        <xdr:cNvSpPr txBox="1"/>
      </xdr:nvSpPr>
      <xdr:spPr>
        <a:xfrm rot="5400000">
          <a:off x="5220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33" name="TextBox 2232"/>
        <xdr:cNvSpPr txBox="1"/>
      </xdr:nvSpPr>
      <xdr:spPr>
        <a:xfrm rot="5400000">
          <a:off x="5220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34" name="TextBox 2233"/>
        <xdr:cNvSpPr txBox="1"/>
      </xdr:nvSpPr>
      <xdr:spPr>
        <a:xfrm rot="5400000">
          <a:off x="5220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35" name="TextBox 2234"/>
        <xdr:cNvSpPr txBox="1"/>
      </xdr:nvSpPr>
      <xdr:spPr>
        <a:xfrm rot="5400000">
          <a:off x="5220870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18</xdr:row>
      <xdr:rowOff>103415</xdr:rowOff>
    </xdr:from>
    <xdr:ext cx="280205" cy="184731"/>
    <xdr:sp macro="" textlink="">
      <xdr:nvSpPr>
        <xdr:cNvPr id="2236" name="TextBox 2235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18</xdr:row>
      <xdr:rowOff>103415</xdr:rowOff>
    </xdr:from>
    <xdr:ext cx="280205" cy="184731"/>
    <xdr:sp macro="" textlink="">
      <xdr:nvSpPr>
        <xdr:cNvPr id="2237" name="TextBox 2236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38" name="TextBox 2237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39" name="TextBox 2238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18</xdr:row>
      <xdr:rowOff>103415</xdr:rowOff>
    </xdr:from>
    <xdr:ext cx="280205" cy="184731"/>
    <xdr:sp macro="" textlink="">
      <xdr:nvSpPr>
        <xdr:cNvPr id="2240" name="TextBox 2239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18</xdr:row>
      <xdr:rowOff>103415</xdr:rowOff>
    </xdr:from>
    <xdr:ext cx="280205" cy="184731"/>
    <xdr:sp macro="" textlink="">
      <xdr:nvSpPr>
        <xdr:cNvPr id="2241" name="TextBox 2240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42" name="TextBox 2241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43" name="TextBox 2242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44" name="TextBox 2243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45" name="TextBox 2244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46" name="TextBox 2245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47" name="TextBox 2246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48" name="TextBox 2247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19</xdr:row>
      <xdr:rowOff>103415</xdr:rowOff>
    </xdr:from>
    <xdr:ext cx="280205" cy="184731"/>
    <xdr:sp macro="" textlink="">
      <xdr:nvSpPr>
        <xdr:cNvPr id="2249" name="TextBox 2248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50" name="TextBox 2249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51" name="TextBox 2250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52" name="TextBox 2251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53" name="TextBox 2252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54" name="TextBox 2253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55" name="TextBox 2254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56" name="TextBox 2255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20</xdr:row>
      <xdr:rowOff>103415</xdr:rowOff>
    </xdr:from>
    <xdr:ext cx="280205" cy="184731"/>
    <xdr:sp macro="" textlink="">
      <xdr:nvSpPr>
        <xdr:cNvPr id="2257" name="TextBox 2256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58" name="TextBox 2257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59" name="TextBox 2258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60" name="TextBox 2259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61" name="TextBox 2260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62" name="TextBox 2261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63" name="TextBox 2262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64" name="TextBox 2263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21</xdr:row>
      <xdr:rowOff>103415</xdr:rowOff>
    </xdr:from>
    <xdr:ext cx="280205" cy="184731"/>
    <xdr:sp macro="" textlink="">
      <xdr:nvSpPr>
        <xdr:cNvPr id="2265" name="TextBox 2264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66" name="TextBox 2265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67" name="TextBox 2266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68" name="TextBox 2267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69" name="TextBox 2268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70" name="TextBox 2269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71" name="TextBox 2270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72" name="TextBox 2271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22</xdr:row>
      <xdr:rowOff>103415</xdr:rowOff>
    </xdr:from>
    <xdr:ext cx="280205" cy="184731"/>
    <xdr:sp macro="" textlink="">
      <xdr:nvSpPr>
        <xdr:cNvPr id="2273" name="TextBox 2272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74" name="TextBox 2273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75" name="TextBox 2274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76" name="TextBox 2275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77" name="TextBox 2276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78" name="TextBox 2277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79" name="TextBox 2278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80" name="TextBox 2279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23</xdr:row>
      <xdr:rowOff>103415</xdr:rowOff>
    </xdr:from>
    <xdr:ext cx="280205" cy="184731"/>
    <xdr:sp macro="" textlink="">
      <xdr:nvSpPr>
        <xdr:cNvPr id="2281" name="TextBox 2280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82" name="TextBox 2281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83" name="TextBox 2282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84" name="TextBox 2283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85" name="TextBox 2284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86" name="TextBox 2285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87" name="TextBox 2286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88" name="TextBox 2287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24</xdr:row>
      <xdr:rowOff>103415</xdr:rowOff>
    </xdr:from>
    <xdr:ext cx="280205" cy="184731"/>
    <xdr:sp macro="" textlink="">
      <xdr:nvSpPr>
        <xdr:cNvPr id="2289" name="TextBox 2288"/>
        <xdr:cNvSpPr txBox="1"/>
      </xdr:nvSpPr>
      <xdr:spPr>
        <a:xfrm rot="5400000">
          <a:off x="177515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90" name="TextBox 2289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25</xdr:row>
      <xdr:rowOff>103415</xdr:rowOff>
    </xdr:from>
    <xdr:ext cx="280205" cy="184731"/>
    <xdr:sp macro="" textlink="">
      <xdr:nvSpPr>
        <xdr:cNvPr id="2291" name="TextBox 2290"/>
        <xdr:cNvSpPr txBox="1"/>
      </xdr:nvSpPr>
      <xdr:spPr>
        <a:xfrm rot="5400000">
          <a:off x="177515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92" name="TextBox 229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93" name="TextBox 229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94" name="TextBox 229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95" name="TextBox 229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96" name="TextBox 229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297" name="TextBox 229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98" name="TextBox 229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299" name="TextBox 229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300" name="TextBox 229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27</xdr:row>
      <xdr:rowOff>103415</xdr:rowOff>
    </xdr:from>
    <xdr:ext cx="280205" cy="184731"/>
    <xdr:sp macro="" textlink="">
      <xdr:nvSpPr>
        <xdr:cNvPr id="2301" name="TextBox 230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02" name="TextBox 230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03" name="TextBox 230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04" name="TextBox 230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05" name="TextBox 230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06" name="TextBox 230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07" name="TextBox 230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08" name="TextBox 230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09" name="TextBox 230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10" name="TextBox 230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11" name="TextBox 231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12" name="TextBox 231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13" name="TextBox 231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14" name="TextBox 231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15" name="TextBox 231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16" name="TextBox 231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28</xdr:row>
      <xdr:rowOff>103415</xdr:rowOff>
    </xdr:from>
    <xdr:ext cx="280205" cy="184731"/>
    <xdr:sp macro="" textlink="">
      <xdr:nvSpPr>
        <xdr:cNvPr id="2317" name="TextBox 231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18" name="TextBox 231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19" name="TextBox 231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20" name="TextBox 231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21" name="TextBox 232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22" name="TextBox 232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23" name="TextBox 232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24" name="TextBox 232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25" name="TextBox 232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26" name="TextBox 232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27" name="TextBox 232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28" name="TextBox 232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29" name="TextBox 232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30" name="TextBox 232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31" name="TextBox 233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32" name="TextBox 233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29</xdr:row>
      <xdr:rowOff>103415</xdr:rowOff>
    </xdr:from>
    <xdr:ext cx="280205" cy="184731"/>
    <xdr:sp macro="" textlink="">
      <xdr:nvSpPr>
        <xdr:cNvPr id="2333" name="TextBox 233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34" name="TextBox 233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35" name="TextBox 233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36" name="TextBox 233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37" name="TextBox 233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38" name="TextBox 233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39" name="TextBox 233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40" name="TextBox 233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41" name="TextBox 234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42" name="TextBox 234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43" name="TextBox 234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44" name="TextBox 234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45" name="TextBox 234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46" name="TextBox 234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47" name="TextBox 234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48" name="TextBox 234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30</xdr:row>
      <xdr:rowOff>103415</xdr:rowOff>
    </xdr:from>
    <xdr:ext cx="280205" cy="184731"/>
    <xdr:sp macro="" textlink="">
      <xdr:nvSpPr>
        <xdr:cNvPr id="2349" name="TextBox 234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50" name="TextBox 234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51" name="TextBox 235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52" name="TextBox 235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53" name="TextBox 235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54" name="TextBox 235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55" name="TextBox 235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56" name="TextBox 235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57" name="TextBox 235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58" name="TextBox 235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59" name="TextBox 235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60" name="TextBox 235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61" name="TextBox 236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62" name="TextBox 236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63" name="TextBox 236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64" name="TextBox 236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31</xdr:row>
      <xdr:rowOff>103415</xdr:rowOff>
    </xdr:from>
    <xdr:ext cx="280205" cy="184731"/>
    <xdr:sp macro="" textlink="">
      <xdr:nvSpPr>
        <xdr:cNvPr id="2365" name="TextBox 236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66" name="TextBox 236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67" name="TextBox 236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68" name="TextBox 236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69" name="TextBox 236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70" name="TextBox 236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71" name="TextBox 237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72" name="TextBox 237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73" name="TextBox 237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74" name="TextBox 237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75" name="TextBox 237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76" name="TextBox 237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77" name="TextBox 237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78" name="TextBox 237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79" name="TextBox 237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80" name="TextBox 237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32</xdr:row>
      <xdr:rowOff>103415</xdr:rowOff>
    </xdr:from>
    <xdr:ext cx="280205" cy="184731"/>
    <xdr:sp macro="" textlink="">
      <xdr:nvSpPr>
        <xdr:cNvPr id="2381" name="TextBox 238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82" name="TextBox 238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83" name="TextBox 238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84" name="TextBox 238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85" name="TextBox 238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86" name="TextBox 238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87" name="TextBox 238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88" name="TextBox 238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89" name="TextBox 238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90" name="TextBox 238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91" name="TextBox 239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92" name="TextBox 239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93" name="TextBox 239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94" name="TextBox 239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95" name="TextBox 239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96" name="TextBox 239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33</xdr:row>
      <xdr:rowOff>103415</xdr:rowOff>
    </xdr:from>
    <xdr:ext cx="280205" cy="184731"/>
    <xdr:sp macro="" textlink="">
      <xdr:nvSpPr>
        <xdr:cNvPr id="2397" name="TextBox 239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98" name="TextBox 239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399" name="TextBox 239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400" name="TextBox 239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401" name="TextBox 240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402" name="TextBox 240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403" name="TextBox 240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404" name="TextBox 240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405" name="TextBox 240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406" name="TextBox 240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407" name="TextBox 240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408" name="TextBox 240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409" name="TextBox 240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10" name="TextBox 240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11" name="TextBox 241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412" name="TextBox 241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34</xdr:row>
      <xdr:rowOff>103415</xdr:rowOff>
    </xdr:from>
    <xdr:ext cx="280205" cy="184731"/>
    <xdr:sp macro="" textlink="">
      <xdr:nvSpPr>
        <xdr:cNvPr id="2413" name="TextBox 241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14" name="TextBox 241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15" name="TextBox 241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16" name="TextBox 241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17" name="TextBox 241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18" name="TextBox 241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19" name="TextBox 241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20" name="TextBox 241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21" name="TextBox 242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22" name="TextBox 242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23" name="TextBox 242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24" name="TextBox 242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25" name="TextBox 242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26" name="TextBox 242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27" name="TextBox 242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28" name="TextBox 242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35</xdr:row>
      <xdr:rowOff>103415</xdr:rowOff>
    </xdr:from>
    <xdr:ext cx="280205" cy="184731"/>
    <xdr:sp macro="" textlink="">
      <xdr:nvSpPr>
        <xdr:cNvPr id="2429" name="TextBox 242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30" name="TextBox 242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31" name="TextBox 243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32" name="TextBox 243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33" name="TextBox 243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34" name="TextBox 243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35" name="TextBox 243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36" name="TextBox 243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37" name="TextBox 243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38" name="TextBox 243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39" name="TextBox 243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40" name="TextBox 243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41" name="TextBox 244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42" name="TextBox 244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43" name="TextBox 244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44" name="TextBox 244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36</xdr:row>
      <xdr:rowOff>103415</xdr:rowOff>
    </xdr:from>
    <xdr:ext cx="280205" cy="184731"/>
    <xdr:sp macro="" textlink="">
      <xdr:nvSpPr>
        <xdr:cNvPr id="2445" name="TextBox 244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46" name="TextBox 244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47" name="TextBox 244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48" name="TextBox 244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49" name="TextBox 244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50" name="TextBox 244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51" name="TextBox 245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52" name="TextBox 245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53" name="TextBox 245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54" name="TextBox 245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55" name="TextBox 245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56" name="TextBox 245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57" name="TextBox 245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58" name="TextBox 245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59" name="TextBox 245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60" name="TextBox 245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37</xdr:row>
      <xdr:rowOff>103415</xdr:rowOff>
    </xdr:from>
    <xdr:ext cx="280205" cy="184731"/>
    <xdr:sp macro="" textlink="">
      <xdr:nvSpPr>
        <xdr:cNvPr id="2461" name="TextBox 246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62" name="TextBox 246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63" name="TextBox 246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64" name="TextBox 246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65" name="TextBox 246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66" name="TextBox 246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67" name="TextBox 246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68" name="TextBox 246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69" name="TextBox 246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70" name="TextBox 246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71" name="TextBox 247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72" name="TextBox 247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73" name="TextBox 247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74" name="TextBox 247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75" name="TextBox 247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76" name="TextBox 247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38</xdr:row>
      <xdr:rowOff>103415</xdr:rowOff>
    </xdr:from>
    <xdr:ext cx="280205" cy="184731"/>
    <xdr:sp macro="" textlink="">
      <xdr:nvSpPr>
        <xdr:cNvPr id="2477" name="TextBox 247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78" name="TextBox 247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79" name="TextBox 247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80" name="TextBox 247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81" name="TextBox 248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82" name="TextBox 248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83" name="TextBox 248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84" name="TextBox 248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85" name="TextBox 248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86" name="TextBox 248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87" name="TextBox 248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88" name="TextBox 248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89" name="TextBox 248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90" name="TextBox 248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91" name="TextBox 249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92" name="TextBox 249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39</xdr:row>
      <xdr:rowOff>103415</xdr:rowOff>
    </xdr:from>
    <xdr:ext cx="280205" cy="184731"/>
    <xdr:sp macro="" textlink="">
      <xdr:nvSpPr>
        <xdr:cNvPr id="2493" name="TextBox 249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94" name="TextBox 249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95" name="TextBox 249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96" name="TextBox 249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97" name="TextBox 249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98" name="TextBox 249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499" name="TextBox 249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500" name="TextBox 249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501" name="TextBox 250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502" name="TextBox 250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503" name="TextBox 250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504" name="TextBox 250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505" name="TextBox 250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06" name="TextBox 250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07" name="TextBox 250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508" name="TextBox 250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40</xdr:row>
      <xdr:rowOff>103415</xdr:rowOff>
    </xdr:from>
    <xdr:ext cx="280205" cy="184731"/>
    <xdr:sp macro="" textlink="">
      <xdr:nvSpPr>
        <xdr:cNvPr id="2509" name="TextBox 250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10" name="TextBox 250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11" name="TextBox 251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12" name="TextBox 251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13" name="TextBox 251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14" name="TextBox 251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15" name="TextBox 251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16" name="TextBox 251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17" name="TextBox 251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18" name="TextBox 251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19" name="TextBox 251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20" name="TextBox 251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21" name="TextBox 252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22" name="TextBox 252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23" name="TextBox 252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24" name="TextBox 252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41</xdr:row>
      <xdr:rowOff>103415</xdr:rowOff>
    </xdr:from>
    <xdr:ext cx="280205" cy="184731"/>
    <xdr:sp macro="" textlink="">
      <xdr:nvSpPr>
        <xdr:cNvPr id="2525" name="TextBox 252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26" name="TextBox 252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27" name="TextBox 252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28" name="TextBox 252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29" name="TextBox 252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30" name="TextBox 252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31" name="TextBox 253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32" name="TextBox 253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33" name="TextBox 253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34" name="TextBox 253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35" name="TextBox 253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36" name="TextBox 253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37" name="TextBox 253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38" name="TextBox 253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39" name="TextBox 253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40" name="TextBox 253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42</xdr:row>
      <xdr:rowOff>103415</xdr:rowOff>
    </xdr:from>
    <xdr:ext cx="280205" cy="184731"/>
    <xdr:sp macro="" textlink="">
      <xdr:nvSpPr>
        <xdr:cNvPr id="2541" name="TextBox 254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42" name="TextBox 254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43" name="TextBox 254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44" name="TextBox 254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45" name="TextBox 254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46" name="TextBox 254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47" name="TextBox 254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48" name="TextBox 254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49" name="TextBox 254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50" name="TextBox 254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51" name="TextBox 255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52" name="TextBox 255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53" name="TextBox 255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54" name="TextBox 255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55" name="TextBox 255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56" name="TextBox 255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43</xdr:row>
      <xdr:rowOff>103415</xdr:rowOff>
    </xdr:from>
    <xdr:ext cx="280205" cy="184731"/>
    <xdr:sp macro="" textlink="">
      <xdr:nvSpPr>
        <xdr:cNvPr id="2557" name="TextBox 255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58" name="TextBox 255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59" name="TextBox 255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60" name="TextBox 255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61" name="TextBox 256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62" name="TextBox 256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63" name="TextBox 256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64" name="TextBox 256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65" name="TextBox 256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66" name="TextBox 256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67" name="TextBox 256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68" name="TextBox 256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69" name="TextBox 256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70" name="TextBox 256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71" name="TextBox 257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72" name="TextBox 257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44</xdr:row>
      <xdr:rowOff>103415</xdr:rowOff>
    </xdr:from>
    <xdr:ext cx="280205" cy="184731"/>
    <xdr:sp macro="" textlink="">
      <xdr:nvSpPr>
        <xdr:cNvPr id="2573" name="TextBox 257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74" name="TextBox 257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75" name="TextBox 257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76" name="TextBox 257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77" name="TextBox 257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78" name="TextBox 257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79" name="TextBox 257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80" name="TextBox 257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81" name="TextBox 258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82" name="TextBox 258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83" name="TextBox 258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84" name="TextBox 258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85" name="TextBox 258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86" name="TextBox 258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87" name="TextBox 258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88" name="TextBox 258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45</xdr:row>
      <xdr:rowOff>103415</xdr:rowOff>
    </xdr:from>
    <xdr:ext cx="280205" cy="184731"/>
    <xdr:sp macro="" textlink="">
      <xdr:nvSpPr>
        <xdr:cNvPr id="2589" name="TextBox 258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90" name="TextBox 258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91" name="TextBox 259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92" name="TextBox 259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93" name="TextBox 259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94" name="TextBox 259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95" name="TextBox 259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96" name="TextBox 259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97" name="TextBox 259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98" name="TextBox 2597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599" name="TextBox 2598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600" name="TextBox 259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601" name="TextBox 260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02" name="TextBox 260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03" name="TextBox 260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46</xdr:row>
      <xdr:rowOff>103415</xdr:rowOff>
    </xdr:from>
    <xdr:ext cx="280205" cy="184731"/>
    <xdr:sp macro="" textlink="">
      <xdr:nvSpPr>
        <xdr:cNvPr id="2604" name="TextBox 260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06" name="TextBox 260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07" name="TextBox 260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08" name="TextBox 260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09" name="TextBox 260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10" name="TextBox 2609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11" name="TextBox 2610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12" name="TextBox 2611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13" name="TextBox 2612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14" name="TextBox 2613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15" name="TextBox 2614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16" name="TextBox 2615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17" name="TextBox 2616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18" name="TextBox 2617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19" name="TextBox 2618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20" name="TextBox 2619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47</xdr:row>
      <xdr:rowOff>103415</xdr:rowOff>
    </xdr:from>
    <xdr:ext cx="280205" cy="184731"/>
    <xdr:sp macro="" textlink="">
      <xdr:nvSpPr>
        <xdr:cNvPr id="2621" name="TextBox 2620"/>
        <xdr:cNvSpPr txBox="1"/>
      </xdr:nvSpPr>
      <xdr:spPr>
        <a:xfrm rot="5400000">
          <a:off x="17751537" y="5398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22" name="TextBox 2621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23" name="TextBox 2622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24" name="TextBox 2623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25" name="TextBox 2624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26" name="TextBox 2625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48</xdr:row>
      <xdr:rowOff>103415</xdr:rowOff>
    </xdr:from>
    <xdr:ext cx="280205" cy="184731"/>
    <xdr:sp macro="" textlink="">
      <xdr:nvSpPr>
        <xdr:cNvPr id="2627" name="TextBox 2626"/>
        <xdr:cNvSpPr txBox="1"/>
      </xdr:nvSpPr>
      <xdr:spPr>
        <a:xfrm rot="5400000">
          <a:off x="177515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28" name="TextBox 2627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29" name="TextBox 2628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30" name="TextBox 2629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31" name="TextBox 2630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32" name="TextBox 2631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33" name="TextBox 2632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34" name="TextBox 2633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35" name="TextBox 2634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36" name="TextBox 2635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37" name="TextBox 2636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38" name="TextBox 2637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39" name="TextBox 2638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40" name="TextBox 2639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41" name="TextBox 2640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2" name="TextBox 2641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3" name="TextBox 2642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44" name="TextBox 2643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50</xdr:row>
      <xdr:rowOff>103415</xdr:rowOff>
    </xdr:from>
    <xdr:ext cx="280205" cy="184731"/>
    <xdr:sp macro="" textlink="">
      <xdr:nvSpPr>
        <xdr:cNvPr id="2645" name="TextBox 2644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6" name="TextBox 2645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7" name="TextBox 2646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8" name="TextBox 2647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49" name="TextBox 2648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50" name="TextBox 2649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51" name="TextBox 2650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52" name="TextBox 2651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53" name="TextBox 2652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54" name="TextBox 2653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55" name="TextBox 2654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56" name="TextBox 2655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57" name="TextBox 2656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58" name="TextBox 2657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59" name="TextBox 2658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60" name="TextBox 2659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61" name="TextBox 2660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62" name="TextBox 2661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63" name="TextBox 2662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64" name="TextBox 2663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65" name="TextBox 2664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66" name="TextBox 2665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67" name="TextBox 2666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68" name="TextBox 2667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51</xdr:row>
      <xdr:rowOff>103415</xdr:rowOff>
    </xdr:from>
    <xdr:ext cx="280205" cy="184731"/>
    <xdr:sp macro="" textlink="">
      <xdr:nvSpPr>
        <xdr:cNvPr id="2669" name="TextBox 2668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0" name="TextBox 2669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1" name="TextBox 2670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2" name="TextBox 2671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3" name="TextBox 2672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4" name="TextBox 2673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5" name="TextBox 2674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6" name="TextBox 2675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7" name="TextBox 2676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8" name="TextBox 2677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79" name="TextBox 2678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80" name="TextBox 2679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81" name="TextBox 2680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82" name="TextBox 2681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83" name="TextBox 2682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84" name="TextBox 2683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85" name="TextBox 2684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86" name="TextBox 2685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87" name="TextBox 2686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88" name="TextBox 2687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89" name="TextBox 2688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0" name="TextBox 2689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1" name="TextBox 2690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92" name="TextBox 2691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52</xdr:row>
      <xdr:rowOff>103415</xdr:rowOff>
    </xdr:from>
    <xdr:ext cx="280205" cy="184731"/>
    <xdr:sp macro="" textlink="">
      <xdr:nvSpPr>
        <xdr:cNvPr id="2693" name="TextBox 2692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4" name="TextBox 2693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5" name="TextBox 2694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6" name="TextBox 2695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7" name="TextBox 2696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8" name="TextBox 2697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699" name="TextBox 2698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00" name="TextBox 2699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01" name="TextBox 2700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02" name="TextBox 2701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03" name="TextBox 2702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04" name="TextBox 2703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05" name="TextBox 2704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06" name="TextBox 2705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07" name="TextBox 2706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08" name="TextBox 2707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09" name="TextBox 2708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10" name="TextBox 2709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11" name="TextBox 2710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12" name="TextBox 2711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13" name="TextBox 2712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4" name="TextBox 2713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5" name="TextBox 2714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16" name="TextBox 2715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53</xdr:row>
      <xdr:rowOff>103415</xdr:rowOff>
    </xdr:from>
    <xdr:ext cx="280205" cy="184731"/>
    <xdr:sp macro="" textlink="">
      <xdr:nvSpPr>
        <xdr:cNvPr id="2717" name="TextBox 2716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8" name="TextBox 2717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19" name="TextBox 2718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0" name="TextBox 2719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1" name="TextBox 2720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2" name="TextBox 2721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3" name="TextBox 2722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4" name="TextBox 2723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5" name="TextBox 2724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6" name="TextBox 2725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7" name="TextBox 2726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8" name="TextBox 2727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29" name="TextBox 2728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30" name="TextBox 2729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31" name="TextBox 2730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32" name="TextBox 2731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33" name="TextBox 2732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34" name="TextBox 2733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35" name="TextBox 2734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36" name="TextBox 2735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37" name="TextBox 2736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38" name="TextBox 2737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39" name="TextBox 2738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40" name="TextBox 2739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54</xdr:row>
      <xdr:rowOff>103415</xdr:rowOff>
    </xdr:from>
    <xdr:ext cx="280205" cy="184731"/>
    <xdr:sp macro="" textlink="">
      <xdr:nvSpPr>
        <xdr:cNvPr id="2741" name="TextBox 2740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2" name="TextBox 2741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3" name="TextBox 2742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4" name="TextBox 2743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5" name="TextBox 2744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6" name="TextBox 2745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7" name="TextBox 2746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8" name="TextBox 2747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49" name="TextBox 2748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50" name="TextBox 2749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51" name="TextBox 2750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52" name="TextBox 2751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53" name="TextBox 2752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54" name="TextBox 2753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55" name="TextBox 2754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56" name="TextBox 2755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57" name="TextBox 2756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58" name="TextBox 2757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59" name="TextBox 2758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60" name="TextBox 2759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61" name="TextBox 2760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2" name="TextBox 2761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3" name="TextBox 2762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64" name="TextBox 2763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55</xdr:row>
      <xdr:rowOff>103415</xdr:rowOff>
    </xdr:from>
    <xdr:ext cx="280205" cy="184731"/>
    <xdr:sp macro="" textlink="">
      <xdr:nvSpPr>
        <xdr:cNvPr id="2765" name="TextBox 2764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6" name="TextBox 2765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7" name="TextBox 2766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8" name="TextBox 2767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69" name="TextBox 2768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70" name="TextBox 2769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71" name="TextBox 2770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72" name="TextBox 2771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73" name="TextBox 2772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74" name="TextBox 2773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75" name="TextBox 2774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76" name="TextBox 2775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77" name="TextBox 2776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78" name="TextBox 2777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79" name="TextBox 2778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80" name="TextBox 2779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81" name="TextBox 2780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82" name="TextBox 2781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83" name="TextBox 2782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84" name="TextBox 2783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85" name="TextBox 2784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786" name="TextBox 2785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787" name="TextBox 2786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88" name="TextBox 2787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56</xdr:row>
      <xdr:rowOff>103415</xdr:rowOff>
    </xdr:from>
    <xdr:ext cx="280205" cy="184731"/>
    <xdr:sp macro="" textlink="">
      <xdr:nvSpPr>
        <xdr:cNvPr id="2789" name="TextBox 2788"/>
        <xdr:cNvSpPr txBox="1"/>
      </xdr:nvSpPr>
      <xdr:spPr>
        <a:xfrm rot="5400000">
          <a:off x="17751537" y="1139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790" name="TextBox 2789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791" name="TextBox 2790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792" name="TextBox 2791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793" name="TextBox 2792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794" name="TextBox 2793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24</xdr:col>
      <xdr:colOff>0</xdr:colOff>
      <xdr:row>57</xdr:row>
      <xdr:rowOff>103415</xdr:rowOff>
    </xdr:from>
    <xdr:ext cx="280205" cy="184731"/>
    <xdr:sp macro="" textlink="">
      <xdr:nvSpPr>
        <xdr:cNvPr id="2795" name="TextBox 2794"/>
        <xdr:cNvSpPr txBox="1"/>
      </xdr:nvSpPr>
      <xdr:spPr>
        <a:xfrm rot="5400000">
          <a:off x="17751537" y="1164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25</xdr:row>
      <xdr:rowOff>103415</xdr:rowOff>
    </xdr:from>
    <xdr:ext cx="280205" cy="184731"/>
    <xdr:sp macro="" textlink="">
      <xdr:nvSpPr>
        <xdr:cNvPr id="2796" name="TextBox 2795"/>
        <xdr:cNvSpPr txBox="1"/>
      </xdr:nvSpPr>
      <xdr:spPr>
        <a:xfrm rot="5400000">
          <a:off x="83027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25</xdr:row>
      <xdr:rowOff>103415</xdr:rowOff>
    </xdr:from>
    <xdr:ext cx="280205" cy="184731"/>
    <xdr:sp macro="" textlink="">
      <xdr:nvSpPr>
        <xdr:cNvPr id="2797" name="TextBox 2796"/>
        <xdr:cNvSpPr txBox="1"/>
      </xdr:nvSpPr>
      <xdr:spPr>
        <a:xfrm rot="5400000">
          <a:off x="83027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25</xdr:row>
      <xdr:rowOff>103415</xdr:rowOff>
    </xdr:from>
    <xdr:ext cx="280205" cy="184731"/>
    <xdr:sp macro="" textlink="">
      <xdr:nvSpPr>
        <xdr:cNvPr id="2798" name="TextBox 2797"/>
        <xdr:cNvSpPr txBox="1"/>
      </xdr:nvSpPr>
      <xdr:spPr>
        <a:xfrm rot="5400000">
          <a:off x="83027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25</xdr:row>
      <xdr:rowOff>103415</xdr:rowOff>
    </xdr:from>
    <xdr:ext cx="280205" cy="184731"/>
    <xdr:sp macro="" textlink="">
      <xdr:nvSpPr>
        <xdr:cNvPr id="2799" name="TextBox 2798"/>
        <xdr:cNvSpPr txBox="1"/>
      </xdr:nvSpPr>
      <xdr:spPr>
        <a:xfrm rot="5400000">
          <a:off x="83027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57</xdr:row>
      <xdr:rowOff>103415</xdr:rowOff>
    </xdr:from>
    <xdr:ext cx="280205" cy="184731"/>
    <xdr:sp macro="" textlink="">
      <xdr:nvSpPr>
        <xdr:cNvPr id="2800" name="TextBox 2799"/>
        <xdr:cNvSpPr txBox="1"/>
      </xdr:nvSpPr>
      <xdr:spPr>
        <a:xfrm rot="5400000">
          <a:off x="83027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57</xdr:row>
      <xdr:rowOff>103415</xdr:rowOff>
    </xdr:from>
    <xdr:ext cx="280205" cy="184731"/>
    <xdr:sp macro="" textlink="">
      <xdr:nvSpPr>
        <xdr:cNvPr id="2801" name="TextBox 2800"/>
        <xdr:cNvSpPr txBox="1"/>
      </xdr:nvSpPr>
      <xdr:spPr>
        <a:xfrm rot="5400000">
          <a:off x="83027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57</xdr:row>
      <xdr:rowOff>103415</xdr:rowOff>
    </xdr:from>
    <xdr:ext cx="280205" cy="184731"/>
    <xdr:sp macro="" textlink="">
      <xdr:nvSpPr>
        <xdr:cNvPr id="2802" name="TextBox 2801"/>
        <xdr:cNvSpPr txBox="1"/>
      </xdr:nvSpPr>
      <xdr:spPr>
        <a:xfrm rot="5400000">
          <a:off x="83027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57</xdr:row>
      <xdr:rowOff>103415</xdr:rowOff>
    </xdr:from>
    <xdr:ext cx="280205" cy="184731"/>
    <xdr:sp macro="" textlink="">
      <xdr:nvSpPr>
        <xdr:cNvPr id="2803" name="TextBox 2802"/>
        <xdr:cNvSpPr txBox="1"/>
      </xdr:nvSpPr>
      <xdr:spPr>
        <a:xfrm rot="5400000">
          <a:off x="83027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57</xdr:row>
      <xdr:rowOff>103415</xdr:rowOff>
    </xdr:from>
    <xdr:ext cx="280205" cy="184731"/>
    <xdr:sp macro="" textlink="">
      <xdr:nvSpPr>
        <xdr:cNvPr id="2804" name="TextBox 2803"/>
        <xdr:cNvSpPr txBox="1"/>
      </xdr:nvSpPr>
      <xdr:spPr>
        <a:xfrm rot="5400000">
          <a:off x="83027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57</xdr:row>
      <xdr:rowOff>103415</xdr:rowOff>
    </xdr:from>
    <xdr:ext cx="280205" cy="184731"/>
    <xdr:sp macro="" textlink="">
      <xdr:nvSpPr>
        <xdr:cNvPr id="2805" name="TextBox 2804"/>
        <xdr:cNvSpPr txBox="1"/>
      </xdr:nvSpPr>
      <xdr:spPr>
        <a:xfrm rot="5400000">
          <a:off x="83027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57</xdr:row>
      <xdr:rowOff>103415</xdr:rowOff>
    </xdr:from>
    <xdr:ext cx="280205" cy="184731"/>
    <xdr:sp macro="" textlink="">
      <xdr:nvSpPr>
        <xdr:cNvPr id="2806" name="TextBox 2805"/>
        <xdr:cNvSpPr txBox="1"/>
      </xdr:nvSpPr>
      <xdr:spPr>
        <a:xfrm rot="5400000">
          <a:off x="83027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57</xdr:row>
      <xdr:rowOff>103415</xdr:rowOff>
    </xdr:from>
    <xdr:ext cx="280205" cy="184731"/>
    <xdr:sp macro="" textlink="">
      <xdr:nvSpPr>
        <xdr:cNvPr id="2807" name="TextBox 2806"/>
        <xdr:cNvSpPr txBox="1"/>
      </xdr:nvSpPr>
      <xdr:spPr>
        <a:xfrm rot="5400000">
          <a:off x="83027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57</xdr:row>
      <xdr:rowOff>103415</xdr:rowOff>
    </xdr:from>
    <xdr:ext cx="280205" cy="184731"/>
    <xdr:sp macro="" textlink="">
      <xdr:nvSpPr>
        <xdr:cNvPr id="2808" name="TextBox 2807"/>
        <xdr:cNvSpPr txBox="1"/>
      </xdr:nvSpPr>
      <xdr:spPr>
        <a:xfrm rot="5400000">
          <a:off x="83027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23</xdr:col>
      <xdr:colOff>0</xdr:colOff>
      <xdr:row>57</xdr:row>
      <xdr:rowOff>103415</xdr:rowOff>
    </xdr:from>
    <xdr:ext cx="280205" cy="184731"/>
    <xdr:sp macro="" textlink="">
      <xdr:nvSpPr>
        <xdr:cNvPr id="2809" name="TextBox 2808"/>
        <xdr:cNvSpPr txBox="1"/>
      </xdr:nvSpPr>
      <xdr:spPr>
        <a:xfrm rot="5400000">
          <a:off x="8302737" y="13830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810" name="TextBox 2809"/>
        <xdr:cNvSpPr txBox="1"/>
      </xdr:nvSpPr>
      <xdr:spPr>
        <a:xfrm rot="5400000">
          <a:off x="2044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811" name="TextBox 2810"/>
        <xdr:cNvSpPr txBox="1"/>
      </xdr:nvSpPr>
      <xdr:spPr>
        <a:xfrm rot="5400000">
          <a:off x="2044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812" name="TextBox 2811"/>
        <xdr:cNvSpPr txBox="1"/>
      </xdr:nvSpPr>
      <xdr:spPr>
        <a:xfrm rot="5400000">
          <a:off x="2044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813" name="TextBox 2812"/>
        <xdr:cNvSpPr txBox="1"/>
      </xdr:nvSpPr>
      <xdr:spPr>
        <a:xfrm rot="5400000">
          <a:off x="2044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814" name="TextBox 2813"/>
        <xdr:cNvSpPr txBox="1"/>
      </xdr:nvSpPr>
      <xdr:spPr>
        <a:xfrm rot="5400000">
          <a:off x="2044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815" name="TextBox 2814"/>
        <xdr:cNvSpPr txBox="1"/>
      </xdr:nvSpPr>
      <xdr:spPr>
        <a:xfrm rot="5400000">
          <a:off x="2044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816" name="TextBox 2815"/>
        <xdr:cNvSpPr txBox="1"/>
      </xdr:nvSpPr>
      <xdr:spPr>
        <a:xfrm rot="5400000">
          <a:off x="2044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29</xdr:col>
      <xdr:colOff>0</xdr:colOff>
      <xdr:row>25</xdr:row>
      <xdr:rowOff>103415</xdr:rowOff>
    </xdr:from>
    <xdr:ext cx="280205" cy="184731"/>
    <xdr:sp macro="" textlink="">
      <xdr:nvSpPr>
        <xdr:cNvPr id="2817" name="TextBox 2816"/>
        <xdr:cNvSpPr txBox="1"/>
      </xdr:nvSpPr>
      <xdr:spPr>
        <a:xfrm rot="5400000">
          <a:off x="20443937" y="590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2" name="TextBox 1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0</xdr:colOff>
      <xdr:row>67</xdr:row>
      <xdr:rowOff>160020</xdr:rowOff>
    </xdr:from>
    <xdr:ext cx="280205" cy="384849"/>
    <xdr:sp macro="" textlink="">
      <xdr:nvSpPr>
        <xdr:cNvPr id="3" name="TextBox 2"/>
        <xdr:cNvSpPr txBox="1"/>
      </xdr:nvSpPr>
      <xdr:spPr>
        <a:xfrm rot="5400000">
          <a:off x="-34542" y="15696182"/>
          <a:ext cx="38484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E-3</a:t>
          </a:r>
        </a:p>
      </xdr:txBody>
    </xdr:sp>
    <xdr:clientData/>
  </xdr:oneCellAnchor>
  <xdr:oneCellAnchor>
    <xdr:from>
      <xdr:col>0</xdr:col>
      <xdr:colOff>0</xdr:colOff>
      <xdr:row>33</xdr:row>
      <xdr:rowOff>100059</xdr:rowOff>
    </xdr:from>
    <xdr:ext cx="280205" cy="184731"/>
    <xdr:sp macro="" textlink="">
      <xdr:nvSpPr>
        <xdr:cNvPr id="4" name="TextBox 3"/>
        <xdr:cNvSpPr txBox="1"/>
      </xdr:nvSpPr>
      <xdr:spPr>
        <a:xfrm rot="5400000">
          <a:off x="306817" y="7535162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5" name="TextBox 4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6" name="TextBox 5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7" name="TextBox 6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8" name="TextBox 7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163081</xdr:colOff>
      <xdr:row>60</xdr:row>
      <xdr:rowOff>103415</xdr:rowOff>
    </xdr:from>
    <xdr:ext cx="280205" cy="184731"/>
    <xdr:sp macro="" textlink="">
      <xdr:nvSpPr>
        <xdr:cNvPr id="9" name="TextBox 8"/>
        <xdr:cNvSpPr txBox="1"/>
      </xdr:nvSpPr>
      <xdr:spPr>
        <a:xfrm rot="5400000">
          <a:off x="9933938" y="140993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163081</xdr:colOff>
      <xdr:row>60</xdr:row>
      <xdr:rowOff>103415</xdr:rowOff>
    </xdr:from>
    <xdr:ext cx="280205" cy="184731"/>
    <xdr:sp macro="" textlink="">
      <xdr:nvSpPr>
        <xdr:cNvPr id="10" name="TextBox 9"/>
        <xdr:cNvSpPr txBox="1"/>
      </xdr:nvSpPr>
      <xdr:spPr>
        <a:xfrm rot="5400000">
          <a:off x="9933938" y="140993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163081</xdr:colOff>
      <xdr:row>61</xdr:row>
      <xdr:rowOff>103415</xdr:rowOff>
    </xdr:from>
    <xdr:ext cx="280205" cy="184731"/>
    <xdr:sp macro="" textlink="">
      <xdr:nvSpPr>
        <xdr:cNvPr id="11" name="TextBox 10"/>
        <xdr:cNvSpPr txBox="1"/>
      </xdr:nvSpPr>
      <xdr:spPr>
        <a:xfrm rot="5400000">
          <a:off x="9933938" y="143279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12" name="TextBox 11"/>
        <xdr:cNvSpPr txBox="1"/>
      </xdr:nvSpPr>
      <xdr:spPr>
        <a:xfrm rot="5400000">
          <a:off x="30957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13" name="TextBox 12"/>
        <xdr:cNvSpPr txBox="1"/>
      </xdr:nvSpPr>
      <xdr:spPr>
        <a:xfrm rot="5400000">
          <a:off x="30957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163081</xdr:colOff>
      <xdr:row>58</xdr:row>
      <xdr:rowOff>0</xdr:rowOff>
    </xdr:from>
    <xdr:ext cx="280205" cy="184731"/>
    <xdr:sp macro="" textlink="">
      <xdr:nvSpPr>
        <xdr:cNvPr id="14" name="TextBox 13"/>
        <xdr:cNvSpPr txBox="1"/>
      </xdr:nvSpPr>
      <xdr:spPr>
        <a:xfrm rot="5400000">
          <a:off x="11922758" y="136225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15" name="TextBox 14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16" name="TextBox 15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17" name="TextBox 16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18" name="TextBox 17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19" name="TextBox 18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20" name="TextBox 19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21" name="TextBox 20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22" name="TextBox 21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163081</xdr:colOff>
      <xdr:row>69</xdr:row>
      <xdr:rowOff>0</xdr:rowOff>
    </xdr:from>
    <xdr:ext cx="280205" cy="184731"/>
    <xdr:sp macro="" textlink="">
      <xdr:nvSpPr>
        <xdr:cNvPr id="23" name="TextBox 22"/>
        <xdr:cNvSpPr txBox="1"/>
      </xdr:nvSpPr>
      <xdr:spPr>
        <a:xfrm rot="5400000">
          <a:off x="469898" y="1586282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24" name="TextBox 23"/>
        <xdr:cNvSpPr txBox="1"/>
      </xdr:nvSpPr>
      <xdr:spPr>
        <a:xfrm rot="5400000">
          <a:off x="30957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25" name="TextBox 24"/>
        <xdr:cNvSpPr txBox="1"/>
      </xdr:nvSpPr>
      <xdr:spPr>
        <a:xfrm rot="5400000">
          <a:off x="30957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10</xdr:row>
      <xdr:rowOff>103415</xdr:rowOff>
    </xdr:from>
    <xdr:ext cx="280205" cy="184731"/>
    <xdr:sp macro="" textlink="">
      <xdr:nvSpPr>
        <xdr:cNvPr id="27" name="TextBox 26"/>
        <xdr:cNvSpPr txBox="1"/>
      </xdr:nvSpPr>
      <xdr:spPr>
        <a:xfrm rot="5400000">
          <a:off x="309573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12</xdr:row>
      <xdr:rowOff>103415</xdr:rowOff>
    </xdr:from>
    <xdr:ext cx="280205" cy="184731"/>
    <xdr:sp macro="" textlink="">
      <xdr:nvSpPr>
        <xdr:cNvPr id="28" name="TextBox 27"/>
        <xdr:cNvSpPr txBox="1"/>
      </xdr:nvSpPr>
      <xdr:spPr>
        <a:xfrm rot="5400000">
          <a:off x="30957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12</xdr:row>
      <xdr:rowOff>103415</xdr:rowOff>
    </xdr:from>
    <xdr:ext cx="280205" cy="184731"/>
    <xdr:sp macro="" textlink="">
      <xdr:nvSpPr>
        <xdr:cNvPr id="29" name="TextBox 28"/>
        <xdr:cNvSpPr txBox="1"/>
      </xdr:nvSpPr>
      <xdr:spPr>
        <a:xfrm rot="5400000">
          <a:off x="30957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13</xdr:row>
      <xdr:rowOff>103415</xdr:rowOff>
    </xdr:from>
    <xdr:ext cx="280205" cy="184731"/>
    <xdr:sp macro="" textlink="">
      <xdr:nvSpPr>
        <xdr:cNvPr id="30" name="TextBox 29"/>
        <xdr:cNvSpPr txBox="1"/>
      </xdr:nvSpPr>
      <xdr:spPr>
        <a:xfrm rot="5400000">
          <a:off x="30957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25</xdr:row>
      <xdr:rowOff>103415</xdr:rowOff>
    </xdr:from>
    <xdr:ext cx="280205" cy="184731"/>
    <xdr:sp macro="" textlink="">
      <xdr:nvSpPr>
        <xdr:cNvPr id="31" name="TextBox 30"/>
        <xdr:cNvSpPr txBox="1"/>
      </xdr:nvSpPr>
      <xdr:spPr>
        <a:xfrm rot="5400000">
          <a:off x="30957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25</xdr:row>
      <xdr:rowOff>103415</xdr:rowOff>
    </xdr:from>
    <xdr:ext cx="280205" cy="184731"/>
    <xdr:sp macro="" textlink="">
      <xdr:nvSpPr>
        <xdr:cNvPr id="32" name="TextBox 31"/>
        <xdr:cNvSpPr txBox="1"/>
      </xdr:nvSpPr>
      <xdr:spPr>
        <a:xfrm rot="5400000">
          <a:off x="30957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43</xdr:row>
      <xdr:rowOff>103415</xdr:rowOff>
    </xdr:from>
    <xdr:ext cx="280205" cy="184731"/>
    <xdr:sp macro="" textlink="">
      <xdr:nvSpPr>
        <xdr:cNvPr id="33" name="TextBox 32"/>
        <xdr:cNvSpPr txBox="1"/>
      </xdr:nvSpPr>
      <xdr:spPr>
        <a:xfrm rot="5400000">
          <a:off x="30957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34" name="TextBox 33"/>
        <xdr:cNvSpPr txBox="1"/>
      </xdr:nvSpPr>
      <xdr:spPr>
        <a:xfrm rot="5400000">
          <a:off x="309573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35" name="TextBox 34"/>
        <xdr:cNvSpPr txBox="1"/>
      </xdr:nvSpPr>
      <xdr:spPr>
        <a:xfrm rot="5400000">
          <a:off x="309573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36" name="TextBox 35"/>
        <xdr:cNvSpPr txBox="1"/>
      </xdr:nvSpPr>
      <xdr:spPr>
        <a:xfrm rot="5400000">
          <a:off x="30957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37" name="TextBox 36"/>
        <xdr:cNvSpPr txBox="1"/>
      </xdr:nvSpPr>
      <xdr:spPr>
        <a:xfrm rot="5400000">
          <a:off x="309573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38" name="TextBox 37"/>
        <xdr:cNvSpPr txBox="1"/>
      </xdr:nvSpPr>
      <xdr:spPr>
        <a:xfrm rot="5400000">
          <a:off x="309573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39" name="TextBox 38"/>
        <xdr:cNvSpPr txBox="1"/>
      </xdr:nvSpPr>
      <xdr:spPr>
        <a:xfrm rot="5400000">
          <a:off x="30957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40" name="TextBox 39"/>
        <xdr:cNvSpPr txBox="1"/>
      </xdr:nvSpPr>
      <xdr:spPr>
        <a:xfrm rot="5400000">
          <a:off x="30957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41" name="TextBox 40"/>
        <xdr:cNvSpPr txBox="1"/>
      </xdr:nvSpPr>
      <xdr:spPr>
        <a:xfrm rot="5400000">
          <a:off x="30957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10</xdr:row>
      <xdr:rowOff>103415</xdr:rowOff>
    </xdr:from>
    <xdr:ext cx="280205" cy="184731"/>
    <xdr:sp macro="" textlink="">
      <xdr:nvSpPr>
        <xdr:cNvPr id="42" name="TextBox 41"/>
        <xdr:cNvSpPr txBox="1"/>
      </xdr:nvSpPr>
      <xdr:spPr>
        <a:xfrm rot="5400000">
          <a:off x="309573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12</xdr:row>
      <xdr:rowOff>103415</xdr:rowOff>
    </xdr:from>
    <xdr:ext cx="280205" cy="184731"/>
    <xdr:sp macro="" textlink="">
      <xdr:nvSpPr>
        <xdr:cNvPr id="43" name="TextBox 42"/>
        <xdr:cNvSpPr txBox="1"/>
      </xdr:nvSpPr>
      <xdr:spPr>
        <a:xfrm rot="5400000">
          <a:off x="30957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12</xdr:row>
      <xdr:rowOff>103415</xdr:rowOff>
    </xdr:from>
    <xdr:ext cx="280205" cy="184731"/>
    <xdr:sp macro="" textlink="">
      <xdr:nvSpPr>
        <xdr:cNvPr id="44" name="TextBox 43"/>
        <xdr:cNvSpPr txBox="1"/>
      </xdr:nvSpPr>
      <xdr:spPr>
        <a:xfrm rot="5400000">
          <a:off x="309573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13</xdr:row>
      <xdr:rowOff>103415</xdr:rowOff>
    </xdr:from>
    <xdr:ext cx="280205" cy="184731"/>
    <xdr:sp macro="" textlink="">
      <xdr:nvSpPr>
        <xdr:cNvPr id="45" name="TextBox 44"/>
        <xdr:cNvSpPr txBox="1"/>
      </xdr:nvSpPr>
      <xdr:spPr>
        <a:xfrm rot="5400000">
          <a:off x="309573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25</xdr:row>
      <xdr:rowOff>103415</xdr:rowOff>
    </xdr:from>
    <xdr:ext cx="280205" cy="184731"/>
    <xdr:sp macro="" textlink="">
      <xdr:nvSpPr>
        <xdr:cNvPr id="46" name="TextBox 45"/>
        <xdr:cNvSpPr txBox="1"/>
      </xdr:nvSpPr>
      <xdr:spPr>
        <a:xfrm rot="5400000">
          <a:off x="30957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25</xdr:row>
      <xdr:rowOff>103415</xdr:rowOff>
    </xdr:from>
    <xdr:ext cx="280205" cy="184731"/>
    <xdr:sp macro="" textlink="">
      <xdr:nvSpPr>
        <xdr:cNvPr id="47" name="TextBox 46"/>
        <xdr:cNvSpPr txBox="1"/>
      </xdr:nvSpPr>
      <xdr:spPr>
        <a:xfrm rot="5400000">
          <a:off x="30957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43</xdr:row>
      <xdr:rowOff>103415</xdr:rowOff>
    </xdr:from>
    <xdr:ext cx="280205" cy="184731"/>
    <xdr:sp macro="" textlink="">
      <xdr:nvSpPr>
        <xdr:cNvPr id="48" name="TextBox 47"/>
        <xdr:cNvSpPr txBox="1"/>
      </xdr:nvSpPr>
      <xdr:spPr>
        <a:xfrm rot="5400000">
          <a:off x="309573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49" name="TextBox 48"/>
        <xdr:cNvSpPr txBox="1"/>
      </xdr:nvSpPr>
      <xdr:spPr>
        <a:xfrm rot="5400000">
          <a:off x="309573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50" name="TextBox 49"/>
        <xdr:cNvSpPr txBox="1"/>
      </xdr:nvSpPr>
      <xdr:spPr>
        <a:xfrm rot="5400000">
          <a:off x="309573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51" name="TextBox 50"/>
        <xdr:cNvSpPr txBox="1"/>
      </xdr:nvSpPr>
      <xdr:spPr>
        <a:xfrm rot="5400000">
          <a:off x="30957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52" name="TextBox 51"/>
        <xdr:cNvSpPr txBox="1"/>
      </xdr:nvSpPr>
      <xdr:spPr>
        <a:xfrm rot="5400000">
          <a:off x="309573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280205" cy="184731"/>
    <xdr:sp macro="" textlink="">
      <xdr:nvSpPr>
        <xdr:cNvPr id="53" name="TextBox 52"/>
        <xdr:cNvSpPr txBox="1"/>
      </xdr:nvSpPr>
      <xdr:spPr>
        <a:xfrm rot="5400000">
          <a:off x="309573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2</xdr:col>
      <xdr:colOff>0</xdr:colOff>
      <xdr:row>57</xdr:row>
      <xdr:rowOff>103415</xdr:rowOff>
    </xdr:from>
    <xdr:ext cx="280205" cy="184731"/>
    <xdr:sp macro="" textlink="">
      <xdr:nvSpPr>
        <xdr:cNvPr id="54" name="TextBox 53"/>
        <xdr:cNvSpPr txBox="1"/>
      </xdr:nvSpPr>
      <xdr:spPr>
        <a:xfrm rot="5400000">
          <a:off x="309573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55" name="TextBox 54"/>
        <xdr:cNvSpPr txBox="1"/>
      </xdr:nvSpPr>
      <xdr:spPr>
        <a:xfrm rot="5400000">
          <a:off x="579321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56" name="TextBox 55"/>
        <xdr:cNvSpPr txBox="1"/>
      </xdr:nvSpPr>
      <xdr:spPr>
        <a:xfrm rot="5400000">
          <a:off x="579321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57" name="TextBox 56"/>
        <xdr:cNvSpPr txBox="1"/>
      </xdr:nvSpPr>
      <xdr:spPr>
        <a:xfrm rot="5400000">
          <a:off x="579321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58" name="TextBox 57"/>
        <xdr:cNvSpPr txBox="1"/>
      </xdr:nvSpPr>
      <xdr:spPr>
        <a:xfrm rot="5400000">
          <a:off x="579321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10</xdr:row>
      <xdr:rowOff>103415</xdr:rowOff>
    </xdr:from>
    <xdr:ext cx="280205" cy="184731"/>
    <xdr:sp macro="" textlink="">
      <xdr:nvSpPr>
        <xdr:cNvPr id="59" name="TextBox 58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60" name="TextBox 59"/>
        <xdr:cNvSpPr txBox="1"/>
      </xdr:nvSpPr>
      <xdr:spPr>
        <a:xfrm rot="5400000">
          <a:off x="57932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61" name="TextBox 60"/>
        <xdr:cNvSpPr txBox="1"/>
      </xdr:nvSpPr>
      <xdr:spPr>
        <a:xfrm rot="5400000">
          <a:off x="57932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62" name="TextBox 61"/>
        <xdr:cNvSpPr txBox="1"/>
      </xdr:nvSpPr>
      <xdr:spPr>
        <a:xfrm rot="5400000">
          <a:off x="57932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63" name="TextBox 62"/>
        <xdr:cNvSpPr txBox="1"/>
      </xdr:nvSpPr>
      <xdr:spPr>
        <a:xfrm rot="5400000">
          <a:off x="57932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64" name="TextBox 63"/>
        <xdr:cNvSpPr txBox="1"/>
      </xdr:nvSpPr>
      <xdr:spPr>
        <a:xfrm rot="5400000">
          <a:off x="57932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43</xdr:row>
      <xdr:rowOff>103415</xdr:rowOff>
    </xdr:from>
    <xdr:ext cx="280205" cy="184731"/>
    <xdr:sp macro="" textlink="">
      <xdr:nvSpPr>
        <xdr:cNvPr id="65" name="TextBox 64"/>
        <xdr:cNvSpPr txBox="1"/>
      </xdr:nvSpPr>
      <xdr:spPr>
        <a:xfrm rot="5400000">
          <a:off x="579321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66" name="TextBox 65"/>
        <xdr:cNvSpPr txBox="1"/>
      </xdr:nvSpPr>
      <xdr:spPr>
        <a:xfrm rot="5400000">
          <a:off x="579321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67" name="TextBox 66"/>
        <xdr:cNvSpPr txBox="1"/>
      </xdr:nvSpPr>
      <xdr:spPr>
        <a:xfrm rot="5400000">
          <a:off x="579321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68" name="TextBox 67"/>
        <xdr:cNvSpPr txBox="1"/>
      </xdr:nvSpPr>
      <xdr:spPr>
        <a:xfrm rot="5400000">
          <a:off x="579321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69" name="TextBox 68"/>
        <xdr:cNvSpPr txBox="1"/>
      </xdr:nvSpPr>
      <xdr:spPr>
        <a:xfrm rot="5400000">
          <a:off x="579321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70" name="TextBox 69"/>
        <xdr:cNvSpPr txBox="1"/>
      </xdr:nvSpPr>
      <xdr:spPr>
        <a:xfrm rot="5400000">
          <a:off x="579321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71" name="TextBox 70"/>
        <xdr:cNvSpPr txBox="1"/>
      </xdr:nvSpPr>
      <xdr:spPr>
        <a:xfrm rot="5400000">
          <a:off x="579321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72" name="TextBox 71"/>
        <xdr:cNvSpPr txBox="1"/>
      </xdr:nvSpPr>
      <xdr:spPr>
        <a:xfrm rot="5400000">
          <a:off x="579321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73" name="TextBox 72"/>
        <xdr:cNvSpPr txBox="1"/>
      </xdr:nvSpPr>
      <xdr:spPr>
        <a:xfrm rot="5400000">
          <a:off x="579321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10</xdr:row>
      <xdr:rowOff>103415</xdr:rowOff>
    </xdr:from>
    <xdr:ext cx="280205" cy="184731"/>
    <xdr:sp macro="" textlink="">
      <xdr:nvSpPr>
        <xdr:cNvPr id="74" name="TextBox 73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75" name="TextBox 74"/>
        <xdr:cNvSpPr txBox="1"/>
      </xdr:nvSpPr>
      <xdr:spPr>
        <a:xfrm rot="5400000">
          <a:off x="57932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76" name="TextBox 75"/>
        <xdr:cNvSpPr txBox="1"/>
      </xdr:nvSpPr>
      <xdr:spPr>
        <a:xfrm rot="5400000">
          <a:off x="57932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77" name="TextBox 76"/>
        <xdr:cNvSpPr txBox="1"/>
      </xdr:nvSpPr>
      <xdr:spPr>
        <a:xfrm rot="5400000">
          <a:off x="57932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78" name="TextBox 77"/>
        <xdr:cNvSpPr txBox="1"/>
      </xdr:nvSpPr>
      <xdr:spPr>
        <a:xfrm rot="5400000">
          <a:off x="57932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79" name="TextBox 78"/>
        <xdr:cNvSpPr txBox="1"/>
      </xdr:nvSpPr>
      <xdr:spPr>
        <a:xfrm rot="5400000">
          <a:off x="57932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43</xdr:row>
      <xdr:rowOff>103415</xdr:rowOff>
    </xdr:from>
    <xdr:ext cx="280205" cy="184731"/>
    <xdr:sp macro="" textlink="">
      <xdr:nvSpPr>
        <xdr:cNvPr id="80" name="TextBox 79"/>
        <xdr:cNvSpPr txBox="1"/>
      </xdr:nvSpPr>
      <xdr:spPr>
        <a:xfrm rot="5400000">
          <a:off x="579321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81" name="TextBox 80"/>
        <xdr:cNvSpPr txBox="1"/>
      </xdr:nvSpPr>
      <xdr:spPr>
        <a:xfrm rot="5400000">
          <a:off x="579321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82" name="TextBox 81"/>
        <xdr:cNvSpPr txBox="1"/>
      </xdr:nvSpPr>
      <xdr:spPr>
        <a:xfrm rot="5400000">
          <a:off x="579321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83" name="TextBox 82"/>
        <xdr:cNvSpPr txBox="1"/>
      </xdr:nvSpPr>
      <xdr:spPr>
        <a:xfrm rot="5400000">
          <a:off x="579321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84" name="TextBox 83"/>
        <xdr:cNvSpPr txBox="1"/>
      </xdr:nvSpPr>
      <xdr:spPr>
        <a:xfrm rot="5400000">
          <a:off x="579321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80205" cy="184731"/>
    <xdr:sp macro="" textlink="">
      <xdr:nvSpPr>
        <xdr:cNvPr id="85" name="TextBox 84"/>
        <xdr:cNvSpPr txBox="1"/>
      </xdr:nvSpPr>
      <xdr:spPr>
        <a:xfrm rot="5400000">
          <a:off x="579321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57</xdr:row>
      <xdr:rowOff>103415</xdr:rowOff>
    </xdr:from>
    <xdr:ext cx="280205" cy="184731"/>
    <xdr:sp macro="" textlink="">
      <xdr:nvSpPr>
        <xdr:cNvPr id="86" name="TextBox 85"/>
        <xdr:cNvSpPr txBox="1"/>
      </xdr:nvSpPr>
      <xdr:spPr>
        <a:xfrm rot="5400000">
          <a:off x="579321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87" name="TextBox 86"/>
        <xdr:cNvSpPr txBox="1"/>
      </xdr:nvSpPr>
      <xdr:spPr>
        <a:xfrm rot="5400000">
          <a:off x="399489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88" name="TextBox 87"/>
        <xdr:cNvSpPr txBox="1"/>
      </xdr:nvSpPr>
      <xdr:spPr>
        <a:xfrm rot="5400000">
          <a:off x="399489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89" name="TextBox 88"/>
        <xdr:cNvSpPr txBox="1"/>
      </xdr:nvSpPr>
      <xdr:spPr>
        <a:xfrm rot="5400000">
          <a:off x="399489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90" name="TextBox 89"/>
        <xdr:cNvSpPr txBox="1"/>
      </xdr:nvSpPr>
      <xdr:spPr>
        <a:xfrm rot="5400000">
          <a:off x="399489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10</xdr:row>
      <xdr:rowOff>103415</xdr:rowOff>
    </xdr:from>
    <xdr:ext cx="280205" cy="184731"/>
    <xdr:sp macro="" textlink="">
      <xdr:nvSpPr>
        <xdr:cNvPr id="91" name="TextBox 90"/>
        <xdr:cNvSpPr txBox="1"/>
      </xdr:nvSpPr>
      <xdr:spPr>
        <a:xfrm rot="5400000">
          <a:off x="399489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92" name="TextBox 91"/>
        <xdr:cNvSpPr txBox="1"/>
      </xdr:nvSpPr>
      <xdr:spPr>
        <a:xfrm rot="5400000">
          <a:off x="399489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93" name="TextBox 92"/>
        <xdr:cNvSpPr txBox="1"/>
      </xdr:nvSpPr>
      <xdr:spPr>
        <a:xfrm rot="5400000">
          <a:off x="399489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13</xdr:row>
      <xdr:rowOff>103415</xdr:rowOff>
    </xdr:from>
    <xdr:ext cx="280205" cy="184731"/>
    <xdr:sp macro="" textlink="">
      <xdr:nvSpPr>
        <xdr:cNvPr id="94" name="TextBox 93"/>
        <xdr:cNvSpPr txBox="1"/>
      </xdr:nvSpPr>
      <xdr:spPr>
        <a:xfrm rot="5400000">
          <a:off x="399489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95" name="TextBox 94"/>
        <xdr:cNvSpPr txBox="1"/>
      </xdr:nvSpPr>
      <xdr:spPr>
        <a:xfrm rot="5400000">
          <a:off x="39948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96" name="TextBox 95"/>
        <xdr:cNvSpPr txBox="1"/>
      </xdr:nvSpPr>
      <xdr:spPr>
        <a:xfrm rot="5400000">
          <a:off x="39948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43</xdr:row>
      <xdr:rowOff>103415</xdr:rowOff>
    </xdr:from>
    <xdr:ext cx="280205" cy="184731"/>
    <xdr:sp macro="" textlink="">
      <xdr:nvSpPr>
        <xdr:cNvPr id="97" name="TextBox 96"/>
        <xdr:cNvSpPr txBox="1"/>
      </xdr:nvSpPr>
      <xdr:spPr>
        <a:xfrm rot="5400000">
          <a:off x="399489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98" name="TextBox 97"/>
        <xdr:cNvSpPr txBox="1"/>
      </xdr:nvSpPr>
      <xdr:spPr>
        <a:xfrm rot="5400000">
          <a:off x="399489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99" name="TextBox 98"/>
        <xdr:cNvSpPr txBox="1"/>
      </xdr:nvSpPr>
      <xdr:spPr>
        <a:xfrm rot="5400000">
          <a:off x="399489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100" name="TextBox 99"/>
        <xdr:cNvSpPr txBox="1"/>
      </xdr:nvSpPr>
      <xdr:spPr>
        <a:xfrm rot="5400000">
          <a:off x="399489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101" name="TextBox 100"/>
        <xdr:cNvSpPr txBox="1"/>
      </xdr:nvSpPr>
      <xdr:spPr>
        <a:xfrm rot="5400000">
          <a:off x="399489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102" name="TextBox 101"/>
        <xdr:cNvSpPr txBox="1"/>
      </xdr:nvSpPr>
      <xdr:spPr>
        <a:xfrm rot="5400000">
          <a:off x="399489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103" name="TextBox 102"/>
        <xdr:cNvSpPr txBox="1"/>
      </xdr:nvSpPr>
      <xdr:spPr>
        <a:xfrm rot="5400000">
          <a:off x="399489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104" name="TextBox 103"/>
        <xdr:cNvSpPr txBox="1"/>
      </xdr:nvSpPr>
      <xdr:spPr>
        <a:xfrm rot="5400000">
          <a:off x="399489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105" name="TextBox 104"/>
        <xdr:cNvSpPr txBox="1"/>
      </xdr:nvSpPr>
      <xdr:spPr>
        <a:xfrm rot="5400000">
          <a:off x="399489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10</xdr:row>
      <xdr:rowOff>103415</xdr:rowOff>
    </xdr:from>
    <xdr:ext cx="280205" cy="184731"/>
    <xdr:sp macro="" textlink="">
      <xdr:nvSpPr>
        <xdr:cNvPr id="106" name="TextBox 105"/>
        <xdr:cNvSpPr txBox="1"/>
      </xdr:nvSpPr>
      <xdr:spPr>
        <a:xfrm rot="5400000">
          <a:off x="399489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107" name="TextBox 106"/>
        <xdr:cNvSpPr txBox="1"/>
      </xdr:nvSpPr>
      <xdr:spPr>
        <a:xfrm rot="5400000">
          <a:off x="399489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108" name="TextBox 107"/>
        <xdr:cNvSpPr txBox="1"/>
      </xdr:nvSpPr>
      <xdr:spPr>
        <a:xfrm rot="5400000">
          <a:off x="399489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13</xdr:row>
      <xdr:rowOff>103415</xdr:rowOff>
    </xdr:from>
    <xdr:ext cx="280205" cy="184731"/>
    <xdr:sp macro="" textlink="">
      <xdr:nvSpPr>
        <xdr:cNvPr id="109" name="TextBox 108"/>
        <xdr:cNvSpPr txBox="1"/>
      </xdr:nvSpPr>
      <xdr:spPr>
        <a:xfrm rot="5400000">
          <a:off x="399489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10" name="TextBox 109"/>
        <xdr:cNvSpPr txBox="1"/>
      </xdr:nvSpPr>
      <xdr:spPr>
        <a:xfrm rot="5400000">
          <a:off x="39948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11" name="TextBox 110"/>
        <xdr:cNvSpPr txBox="1"/>
      </xdr:nvSpPr>
      <xdr:spPr>
        <a:xfrm rot="5400000">
          <a:off x="39948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43</xdr:row>
      <xdr:rowOff>103415</xdr:rowOff>
    </xdr:from>
    <xdr:ext cx="280205" cy="184731"/>
    <xdr:sp macro="" textlink="">
      <xdr:nvSpPr>
        <xdr:cNvPr id="112" name="TextBox 111"/>
        <xdr:cNvSpPr txBox="1"/>
      </xdr:nvSpPr>
      <xdr:spPr>
        <a:xfrm rot="5400000">
          <a:off x="3994897" y="100531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113" name="TextBox 112"/>
        <xdr:cNvSpPr txBox="1"/>
      </xdr:nvSpPr>
      <xdr:spPr>
        <a:xfrm rot="5400000">
          <a:off x="399489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114" name="TextBox 113"/>
        <xdr:cNvSpPr txBox="1"/>
      </xdr:nvSpPr>
      <xdr:spPr>
        <a:xfrm rot="5400000">
          <a:off x="399489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115" name="TextBox 114"/>
        <xdr:cNvSpPr txBox="1"/>
      </xdr:nvSpPr>
      <xdr:spPr>
        <a:xfrm rot="5400000">
          <a:off x="399489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116" name="TextBox 115"/>
        <xdr:cNvSpPr txBox="1"/>
      </xdr:nvSpPr>
      <xdr:spPr>
        <a:xfrm rot="5400000">
          <a:off x="399489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280205" cy="184731"/>
    <xdr:sp macro="" textlink="">
      <xdr:nvSpPr>
        <xdr:cNvPr id="117" name="TextBox 116"/>
        <xdr:cNvSpPr txBox="1"/>
      </xdr:nvSpPr>
      <xdr:spPr>
        <a:xfrm rot="5400000">
          <a:off x="3994897" y="1337108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57</xdr:row>
      <xdr:rowOff>103415</xdr:rowOff>
    </xdr:from>
    <xdr:ext cx="280205" cy="184731"/>
    <xdr:sp macro="" textlink="">
      <xdr:nvSpPr>
        <xdr:cNvPr id="118" name="TextBox 117"/>
        <xdr:cNvSpPr txBox="1"/>
      </xdr:nvSpPr>
      <xdr:spPr>
        <a:xfrm rot="5400000">
          <a:off x="399489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19" name="TextBox 118"/>
        <xdr:cNvSpPr txBox="1"/>
      </xdr:nvSpPr>
      <xdr:spPr>
        <a:xfrm rot="5400000">
          <a:off x="57932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20" name="TextBox 119"/>
        <xdr:cNvSpPr txBox="1"/>
      </xdr:nvSpPr>
      <xdr:spPr>
        <a:xfrm rot="5400000">
          <a:off x="57932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121" name="TextBox 120"/>
        <xdr:cNvSpPr txBox="1"/>
      </xdr:nvSpPr>
      <xdr:spPr>
        <a:xfrm rot="5400000">
          <a:off x="57932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122" name="TextBox 121"/>
        <xdr:cNvSpPr txBox="1"/>
      </xdr:nvSpPr>
      <xdr:spPr>
        <a:xfrm rot="5400000">
          <a:off x="57932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23" name="TextBox 122"/>
        <xdr:cNvSpPr txBox="1"/>
      </xdr:nvSpPr>
      <xdr:spPr>
        <a:xfrm rot="5400000">
          <a:off x="57932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24" name="TextBox 123"/>
        <xdr:cNvSpPr txBox="1"/>
      </xdr:nvSpPr>
      <xdr:spPr>
        <a:xfrm rot="5400000">
          <a:off x="57932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14</xdr:row>
      <xdr:rowOff>103415</xdr:rowOff>
    </xdr:from>
    <xdr:ext cx="280205" cy="184731"/>
    <xdr:sp macro="" textlink="">
      <xdr:nvSpPr>
        <xdr:cNvPr id="125" name="TextBox 124"/>
        <xdr:cNvSpPr txBox="1"/>
      </xdr:nvSpPr>
      <xdr:spPr>
        <a:xfrm rot="5400000">
          <a:off x="579321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14</xdr:row>
      <xdr:rowOff>103415</xdr:rowOff>
    </xdr:from>
    <xdr:ext cx="280205" cy="184731"/>
    <xdr:sp macro="" textlink="">
      <xdr:nvSpPr>
        <xdr:cNvPr id="126" name="TextBox 125"/>
        <xdr:cNvSpPr txBox="1"/>
      </xdr:nvSpPr>
      <xdr:spPr>
        <a:xfrm rot="5400000">
          <a:off x="579321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15</xdr:row>
      <xdr:rowOff>103415</xdr:rowOff>
    </xdr:from>
    <xdr:ext cx="280205" cy="184731"/>
    <xdr:sp macro="" textlink="">
      <xdr:nvSpPr>
        <xdr:cNvPr id="127" name="TextBox 126"/>
        <xdr:cNvSpPr txBox="1"/>
      </xdr:nvSpPr>
      <xdr:spPr>
        <a:xfrm rot="5400000">
          <a:off x="579321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15</xdr:row>
      <xdr:rowOff>103415</xdr:rowOff>
    </xdr:from>
    <xdr:ext cx="280205" cy="184731"/>
    <xdr:sp macro="" textlink="">
      <xdr:nvSpPr>
        <xdr:cNvPr id="128" name="TextBox 127"/>
        <xdr:cNvSpPr txBox="1"/>
      </xdr:nvSpPr>
      <xdr:spPr>
        <a:xfrm rot="5400000">
          <a:off x="579321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16</xdr:row>
      <xdr:rowOff>103415</xdr:rowOff>
    </xdr:from>
    <xdr:ext cx="280205" cy="184731"/>
    <xdr:sp macro="" textlink="">
      <xdr:nvSpPr>
        <xdr:cNvPr id="129" name="TextBox 128"/>
        <xdr:cNvSpPr txBox="1"/>
      </xdr:nvSpPr>
      <xdr:spPr>
        <a:xfrm rot="5400000">
          <a:off x="579321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16</xdr:row>
      <xdr:rowOff>103415</xdr:rowOff>
    </xdr:from>
    <xdr:ext cx="280205" cy="184731"/>
    <xdr:sp macro="" textlink="">
      <xdr:nvSpPr>
        <xdr:cNvPr id="130" name="TextBox 129"/>
        <xdr:cNvSpPr txBox="1"/>
      </xdr:nvSpPr>
      <xdr:spPr>
        <a:xfrm rot="5400000">
          <a:off x="579321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31" name="TextBox 130"/>
        <xdr:cNvSpPr txBox="1"/>
      </xdr:nvSpPr>
      <xdr:spPr>
        <a:xfrm rot="5400000">
          <a:off x="57932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32" name="TextBox 131"/>
        <xdr:cNvSpPr txBox="1"/>
      </xdr:nvSpPr>
      <xdr:spPr>
        <a:xfrm rot="5400000">
          <a:off x="57932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133" name="TextBox 132"/>
        <xdr:cNvSpPr txBox="1"/>
      </xdr:nvSpPr>
      <xdr:spPr>
        <a:xfrm rot="5400000">
          <a:off x="57932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13</xdr:row>
      <xdr:rowOff>103415</xdr:rowOff>
    </xdr:from>
    <xdr:ext cx="280205" cy="184731"/>
    <xdr:sp macro="" textlink="">
      <xdr:nvSpPr>
        <xdr:cNvPr id="134" name="TextBox 133"/>
        <xdr:cNvSpPr txBox="1"/>
      </xdr:nvSpPr>
      <xdr:spPr>
        <a:xfrm rot="5400000">
          <a:off x="5793217" y="2958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35" name="TextBox 134"/>
        <xdr:cNvSpPr txBox="1"/>
      </xdr:nvSpPr>
      <xdr:spPr>
        <a:xfrm rot="5400000">
          <a:off x="57932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12</xdr:row>
      <xdr:rowOff>103415</xdr:rowOff>
    </xdr:from>
    <xdr:ext cx="280205" cy="184731"/>
    <xdr:sp macro="" textlink="">
      <xdr:nvSpPr>
        <xdr:cNvPr id="136" name="TextBox 135"/>
        <xdr:cNvSpPr txBox="1"/>
      </xdr:nvSpPr>
      <xdr:spPr>
        <a:xfrm rot="5400000">
          <a:off x="5793217" y="27074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14</xdr:row>
      <xdr:rowOff>103415</xdr:rowOff>
    </xdr:from>
    <xdr:ext cx="280205" cy="184731"/>
    <xdr:sp macro="" textlink="">
      <xdr:nvSpPr>
        <xdr:cNvPr id="137" name="TextBox 136"/>
        <xdr:cNvSpPr txBox="1"/>
      </xdr:nvSpPr>
      <xdr:spPr>
        <a:xfrm rot="5400000">
          <a:off x="579321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14</xdr:row>
      <xdr:rowOff>103415</xdr:rowOff>
    </xdr:from>
    <xdr:ext cx="280205" cy="184731"/>
    <xdr:sp macro="" textlink="">
      <xdr:nvSpPr>
        <xdr:cNvPr id="138" name="TextBox 137"/>
        <xdr:cNvSpPr txBox="1"/>
      </xdr:nvSpPr>
      <xdr:spPr>
        <a:xfrm rot="5400000">
          <a:off x="5793217" y="32103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15</xdr:row>
      <xdr:rowOff>103415</xdr:rowOff>
    </xdr:from>
    <xdr:ext cx="280205" cy="184731"/>
    <xdr:sp macro="" textlink="">
      <xdr:nvSpPr>
        <xdr:cNvPr id="139" name="TextBox 138"/>
        <xdr:cNvSpPr txBox="1"/>
      </xdr:nvSpPr>
      <xdr:spPr>
        <a:xfrm rot="5400000">
          <a:off x="579321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15</xdr:row>
      <xdr:rowOff>103415</xdr:rowOff>
    </xdr:from>
    <xdr:ext cx="280205" cy="184731"/>
    <xdr:sp macro="" textlink="">
      <xdr:nvSpPr>
        <xdr:cNvPr id="140" name="TextBox 139"/>
        <xdr:cNvSpPr txBox="1"/>
      </xdr:nvSpPr>
      <xdr:spPr>
        <a:xfrm rot="5400000">
          <a:off x="5793217" y="34618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16</xdr:row>
      <xdr:rowOff>103415</xdr:rowOff>
    </xdr:from>
    <xdr:ext cx="280205" cy="184731"/>
    <xdr:sp macro="" textlink="">
      <xdr:nvSpPr>
        <xdr:cNvPr id="141" name="TextBox 140"/>
        <xdr:cNvSpPr txBox="1"/>
      </xdr:nvSpPr>
      <xdr:spPr>
        <a:xfrm rot="5400000">
          <a:off x="579321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16</xdr:row>
      <xdr:rowOff>103415</xdr:rowOff>
    </xdr:from>
    <xdr:ext cx="280205" cy="184731"/>
    <xdr:sp macro="" textlink="">
      <xdr:nvSpPr>
        <xdr:cNvPr id="142" name="TextBox 141"/>
        <xdr:cNvSpPr txBox="1"/>
      </xdr:nvSpPr>
      <xdr:spPr>
        <a:xfrm rot="5400000">
          <a:off x="5793217" y="37132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3" name="TextBox 142"/>
        <xdr:cNvSpPr txBox="1"/>
      </xdr:nvSpPr>
      <xdr:spPr>
        <a:xfrm rot="5400000">
          <a:off x="48940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4" name="TextBox 143"/>
        <xdr:cNvSpPr txBox="1"/>
      </xdr:nvSpPr>
      <xdr:spPr>
        <a:xfrm rot="5400000">
          <a:off x="48940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5" name="TextBox 144"/>
        <xdr:cNvSpPr txBox="1"/>
      </xdr:nvSpPr>
      <xdr:spPr>
        <a:xfrm rot="5400000">
          <a:off x="48940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6" name="TextBox 145"/>
        <xdr:cNvSpPr txBox="1"/>
      </xdr:nvSpPr>
      <xdr:spPr>
        <a:xfrm rot="5400000">
          <a:off x="48940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7" name="TextBox 146"/>
        <xdr:cNvSpPr txBox="1"/>
      </xdr:nvSpPr>
      <xdr:spPr>
        <a:xfrm rot="5400000">
          <a:off x="48940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8" name="TextBox 147"/>
        <xdr:cNvSpPr txBox="1"/>
      </xdr:nvSpPr>
      <xdr:spPr>
        <a:xfrm rot="5400000">
          <a:off x="48940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49" name="TextBox 148"/>
        <xdr:cNvSpPr txBox="1"/>
      </xdr:nvSpPr>
      <xdr:spPr>
        <a:xfrm rot="5400000">
          <a:off x="48940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50" name="TextBox 149"/>
        <xdr:cNvSpPr txBox="1"/>
      </xdr:nvSpPr>
      <xdr:spPr>
        <a:xfrm rot="5400000">
          <a:off x="48940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51" name="TextBox 150"/>
        <xdr:cNvSpPr txBox="1"/>
      </xdr:nvSpPr>
      <xdr:spPr>
        <a:xfrm rot="5400000">
          <a:off x="48940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57</xdr:row>
      <xdr:rowOff>103415</xdr:rowOff>
    </xdr:from>
    <xdr:ext cx="280205" cy="184731"/>
    <xdr:sp macro="" textlink="">
      <xdr:nvSpPr>
        <xdr:cNvPr id="152" name="TextBox 151"/>
        <xdr:cNvSpPr txBox="1"/>
      </xdr:nvSpPr>
      <xdr:spPr>
        <a:xfrm rot="5400000">
          <a:off x="4894057" y="134744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53" name="TextBox 152"/>
        <xdr:cNvSpPr txBox="1"/>
      </xdr:nvSpPr>
      <xdr:spPr>
        <a:xfrm rot="5400000">
          <a:off x="39948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54" name="TextBox 153"/>
        <xdr:cNvSpPr txBox="1"/>
      </xdr:nvSpPr>
      <xdr:spPr>
        <a:xfrm rot="5400000">
          <a:off x="39948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55" name="TextBox 154"/>
        <xdr:cNvSpPr txBox="1"/>
      </xdr:nvSpPr>
      <xdr:spPr>
        <a:xfrm rot="5400000">
          <a:off x="39948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25</xdr:row>
      <xdr:rowOff>103415</xdr:rowOff>
    </xdr:from>
    <xdr:ext cx="280205" cy="184731"/>
    <xdr:sp macro="" textlink="">
      <xdr:nvSpPr>
        <xdr:cNvPr id="156" name="TextBox 155"/>
        <xdr:cNvSpPr txBox="1"/>
      </xdr:nvSpPr>
      <xdr:spPr>
        <a:xfrm rot="5400000">
          <a:off x="39948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25</xdr:row>
      <xdr:rowOff>103415</xdr:rowOff>
    </xdr:from>
    <xdr:ext cx="280205" cy="184731"/>
    <xdr:sp macro="" textlink="">
      <xdr:nvSpPr>
        <xdr:cNvPr id="157" name="TextBox 156"/>
        <xdr:cNvSpPr txBox="1"/>
      </xdr:nvSpPr>
      <xdr:spPr>
        <a:xfrm rot="5400000">
          <a:off x="489405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25</xdr:row>
      <xdr:rowOff>103415</xdr:rowOff>
    </xdr:from>
    <xdr:ext cx="280205" cy="184731"/>
    <xdr:sp macro="" textlink="">
      <xdr:nvSpPr>
        <xdr:cNvPr id="158" name="TextBox 157"/>
        <xdr:cNvSpPr txBox="1"/>
      </xdr:nvSpPr>
      <xdr:spPr>
        <a:xfrm rot="5400000">
          <a:off x="489405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25</xdr:row>
      <xdr:rowOff>103415</xdr:rowOff>
    </xdr:from>
    <xdr:ext cx="280205" cy="184731"/>
    <xdr:sp macro="" textlink="">
      <xdr:nvSpPr>
        <xdr:cNvPr id="159" name="TextBox 158"/>
        <xdr:cNvSpPr txBox="1"/>
      </xdr:nvSpPr>
      <xdr:spPr>
        <a:xfrm rot="5400000">
          <a:off x="489405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25</xdr:row>
      <xdr:rowOff>103415</xdr:rowOff>
    </xdr:from>
    <xdr:ext cx="280205" cy="184731"/>
    <xdr:sp macro="" textlink="">
      <xdr:nvSpPr>
        <xdr:cNvPr id="160" name="TextBox 159"/>
        <xdr:cNvSpPr txBox="1"/>
      </xdr:nvSpPr>
      <xdr:spPr>
        <a:xfrm rot="5400000">
          <a:off x="489405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161" name="TextBox 160"/>
        <xdr:cNvSpPr txBox="1"/>
      </xdr:nvSpPr>
      <xdr:spPr>
        <a:xfrm rot="5400000">
          <a:off x="57932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162" name="TextBox 161"/>
        <xdr:cNvSpPr txBox="1"/>
      </xdr:nvSpPr>
      <xdr:spPr>
        <a:xfrm rot="5400000">
          <a:off x="57932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163" name="TextBox 162"/>
        <xdr:cNvSpPr txBox="1"/>
      </xdr:nvSpPr>
      <xdr:spPr>
        <a:xfrm rot="5400000">
          <a:off x="57932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25</xdr:row>
      <xdr:rowOff>103415</xdr:rowOff>
    </xdr:from>
    <xdr:ext cx="280205" cy="184731"/>
    <xdr:sp macro="" textlink="">
      <xdr:nvSpPr>
        <xdr:cNvPr id="164" name="TextBox 163"/>
        <xdr:cNvSpPr txBox="1"/>
      </xdr:nvSpPr>
      <xdr:spPr>
        <a:xfrm rot="5400000">
          <a:off x="57932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5" name="TextBox 164"/>
        <xdr:cNvSpPr txBox="1"/>
      </xdr:nvSpPr>
      <xdr:spPr>
        <a:xfrm rot="5400000">
          <a:off x="68828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6" name="TextBox 165"/>
        <xdr:cNvSpPr txBox="1"/>
      </xdr:nvSpPr>
      <xdr:spPr>
        <a:xfrm rot="5400000">
          <a:off x="68828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7" name="TextBox 166"/>
        <xdr:cNvSpPr txBox="1"/>
      </xdr:nvSpPr>
      <xdr:spPr>
        <a:xfrm rot="5400000">
          <a:off x="68828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8" name="TextBox 167"/>
        <xdr:cNvSpPr txBox="1"/>
      </xdr:nvSpPr>
      <xdr:spPr>
        <a:xfrm rot="5400000">
          <a:off x="68828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69" name="TextBox 168"/>
        <xdr:cNvSpPr txBox="1"/>
      </xdr:nvSpPr>
      <xdr:spPr>
        <a:xfrm rot="5400000">
          <a:off x="68828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70" name="TextBox 169"/>
        <xdr:cNvSpPr txBox="1"/>
      </xdr:nvSpPr>
      <xdr:spPr>
        <a:xfrm rot="5400000">
          <a:off x="68828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71" name="TextBox 170"/>
        <xdr:cNvSpPr txBox="1"/>
      </xdr:nvSpPr>
      <xdr:spPr>
        <a:xfrm rot="5400000">
          <a:off x="68828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25</xdr:row>
      <xdr:rowOff>103415</xdr:rowOff>
    </xdr:from>
    <xdr:ext cx="280205" cy="184731"/>
    <xdr:sp macro="" textlink="">
      <xdr:nvSpPr>
        <xdr:cNvPr id="172" name="TextBox 171"/>
        <xdr:cNvSpPr txBox="1"/>
      </xdr:nvSpPr>
      <xdr:spPr>
        <a:xfrm rot="5400000">
          <a:off x="688287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3" name="TextBox 172"/>
        <xdr:cNvSpPr txBox="1"/>
      </xdr:nvSpPr>
      <xdr:spPr>
        <a:xfrm rot="5400000">
          <a:off x="77820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4" name="TextBox 173"/>
        <xdr:cNvSpPr txBox="1"/>
      </xdr:nvSpPr>
      <xdr:spPr>
        <a:xfrm rot="5400000">
          <a:off x="77820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5" name="TextBox 174"/>
        <xdr:cNvSpPr txBox="1"/>
      </xdr:nvSpPr>
      <xdr:spPr>
        <a:xfrm rot="5400000">
          <a:off x="77820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6" name="TextBox 175"/>
        <xdr:cNvSpPr txBox="1"/>
      </xdr:nvSpPr>
      <xdr:spPr>
        <a:xfrm rot="5400000">
          <a:off x="77820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7" name="TextBox 176"/>
        <xdr:cNvSpPr txBox="1"/>
      </xdr:nvSpPr>
      <xdr:spPr>
        <a:xfrm rot="5400000">
          <a:off x="77820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8" name="TextBox 177"/>
        <xdr:cNvSpPr txBox="1"/>
      </xdr:nvSpPr>
      <xdr:spPr>
        <a:xfrm rot="5400000">
          <a:off x="77820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79" name="TextBox 178"/>
        <xdr:cNvSpPr txBox="1"/>
      </xdr:nvSpPr>
      <xdr:spPr>
        <a:xfrm rot="5400000">
          <a:off x="77820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11</xdr:col>
      <xdr:colOff>0</xdr:colOff>
      <xdr:row>25</xdr:row>
      <xdr:rowOff>103415</xdr:rowOff>
    </xdr:from>
    <xdr:ext cx="280205" cy="184731"/>
    <xdr:sp macro="" textlink="">
      <xdr:nvSpPr>
        <xdr:cNvPr id="180" name="TextBox 179"/>
        <xdr:cNvSpPr txBox="1"/>
      </xdr:nvSpPr>
      <xdr:spPr>
        <a:xfrm rot="5400000">
          <a:off x="778203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1" name="TextBox 180"/>
        <xdr:cNvSpPr txBox="1"/>
      </xdr:nvSpPr>
      <xdr:spPr>
        <a:xfrm rot="5400000">
          <a:off x="86811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2" name="TextBox 181"/>
        <xdr:cNvSpPr txBox="1"/>
      </xdr:nvSpPr>
      <xdr:spPr>
        <a:xfrm rot="5400000">
          <a:off x="86811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3" name="TextBox 182"/>
        <xdr:cNvSpPr txBox="1"/>
      </xdr:nvSpPr>
      <xdr:spPr>
        <a:xfrm rot="5400000">
          <a:off x="86811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4" name="TextBox 183"/>
        <xdr:cNvSpPr txBox="1"/>
      </xdr:nvSpPr>
      <xdr:spPr>
        <a:xfrm rot="5400000">
          <a:off x="86811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5" name="TextBox 184"/>
        <xdr:cNvSpPr txBox="1"/>
      </xdr:nvSpPr>
      <xdr:spPr>
        <a:xfrm rot="5400000">
          <a:off x="86811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6" name="TextBox 185"/>
        <xdr:cNvSpPr txBox="1"/>
      </xdr:nvSpPr>
      <xdr:spPr>
        <a:xfrm rot="5400000">
          <a:off x="86811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7" name="TextBox 186"/>
        <xdr:cNvSpPr txBox="1"/>
      </xdr:nvSpPr>
      <xdr:spPr>
        <a:xfrm rot="5400000">
          <a:off x="86811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0</xdr:colOff>
      <xdr:row>25</xdr:row>
      <xdr:rowOff>103415</xdr:rowOff>
    </xdr:from>
    <xdr:ext cx="280205" cy="184731"/>
    <xdr:sp macro="" textlink="">
      <xdr:nvSpPr>
        <xdr:cNvPr id="188" name="TextBox 187"/>
        <xdr:cNvSpPr txBox="1"/>
      </xdr:nvSpPr>
      <xdr:spPr>
        <a:xfrm rot="5400000">
          <a:off x="868119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89" name="TextBox 188"/>
        <xdr:cNvSpPr txBox="1"/>
      </xdr:nvSpPr>
      <xdr:spPr>
        <a:xfrm rot="5400000">
          <a:off x="108605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0" name="TextBox 189"/>
        <xdr:cNvSpPr txBox="1"/>
      </xdr:nvSpPr>
      <xdr:spPr>
        <a:xfrm rot="5400000">
          <a:off x="108605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1" name="TextBox 190"/>
        <xdr:cNvSpPr txBox="1"/>
      </xdr:nvSpPr>
      <xdr:spPr>
        <a:xfrm rot="5400000">
          <a:off x="108605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2" name="TextBox 191"/>
        <xdr:cNvSpPr txBox="1"/>
      </xdr:nvSpPr>
      <xdr:spPr>
        <a:xfrm rot="5400000">
          <a:off x="108605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3" name="TextBox 192"/>
        <xdr:cNvSpPr txBox="1"/>
      </xdr:nvSpPr>
      <xdr:spPr>
        <a:xfrm rot="5400000">
          <a:off x="108605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4" name="TextBox 193"/>
        <xdr:cNvSpPr txBox="1"/>
      </xdr:nvSpPr>
      <xdr:spPr>
        <a:xfrm rot="5400000">
          <a:off x="108605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5" name="TextBox 194"/>
        <xdr:cNvSpPr txBox="1"/>
      </xdr:nvSpPr>
      <xdr:spPr>
        <a:xfrm rot="5400000">
          <a:off x="108605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16</xdr:col>
      <xdr:colOff>0</xdr:colOff>
      <xdr:row>25</xdr:row>
      <xdr:rowOff>103415</xdr:rowOff>
    </xdr:from>
    <xdr:ext cx="280205" cy="184731"/>
    <xdr:sp macro="" textlink="">
      <xdr:nvSpPr>
        <xdr:cNvPr id="196" name="TextBox 195"/>
        <xdr:cNvSpPr txBox="1"/>
      </xdr:nvSpPr>
      <xdr:spPr>
        <a:xfrm rot="5400000">
          <a:off x="10860517" y="56258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197" name="TextBox 196"/>
        <xdr:cNvSpPr txBox="1"/>
      </xdr:nvSpPr>
      <xdr:spPr>
        <a:xfrm rot="5400000">
          <a:off x="5788137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198" name="TextBox 197"/>
        <xdr:cNvSpPr txBox="1"/>
      </xdr:nvSpPr>
      <xdr:spPr>
        <a:xfrm rot="5400000">
          <a:off x="5788137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199" name="TextBox 198"/>
        <xdr:cNvSpPr txBox="1"/>
      </xdr:nvSpPr>
      <xdr:spPr>
        <a:xfrm rot="5400000">
          <a:off x="5788137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200" name="TextBox 199"/>
        <xdr:cNvSpPr txBox="1"/>
      </xdr:nvSpPr>
      <xdr:spPr>
        <a:xfrm rot="5400000">
          <a:off x="5788137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10</xdr:row>
      <xdr:rowOff>103415</xdr:rowOff>
    </xdr:from>
    <xdr:ext cx="280205" cy="184731"/>
    <xdr:sp macro="" textlink="">
      <xdr:nvSpPr>
        <xdr:cNvPr id="201" name="TextBox 200"/>
        <xdr:cNvSpPr txBox="1"/>
      </xdr:nvSpPr>
      <xdr:spPr>
        <a:xfrm rot="5400000">
          <a:off x="57881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02" name="TextBox 201"/>
        <xdr:cNvSpPr txBox="1"/>
      </xdr:nvSpPr>
      <xdr:spPr>
        <a:xfrm rot="5400000">
          <a:off x="5788137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03" name="TextBox 202"/>
        <xdr:cNvSpPr txBox="1"/>
      </xdr:nvSpPr>
      <xdr:spPr>
        <a:xfrm rot="5400000">
          <a:off x="5788137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04" name="TextBox 203"/>
        <xdr:cNvSpPr txBox="1"/>
      </xdr:nvSpPr>
      <xdr:spPr>
        <a:xfrm rot="5400000">
          <a:off x="5788137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05" name="TextBox 204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06" name="TextBox 205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43</xdr:row>
      <xdr:rowOff>103415</xdr:rowOff>
    </xdr:from>
    <xdr:ext cx="280205" cy="184731"/>
    <xdr:sp macro="" textlink="">
      <xdr:nvSpPr>
        <xdr:cNvPr id="207" name="TextBox 206"/>
        <xdr:cNvSpPr txBox="1"/>
      </xdr:nvSpPr>
      <xdr:spPr>
        <a:xfrm rot="5400000">
          <a:off x="5788137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08" name="TextBox 207"/>
        <xdr:cNvSpPr txBox="1"/>
      </xdr:nvSpPr>
      <xdr:spPr>
        <a:xfrm rot="5400000">
          <a:off x="5788137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09" name="TextBox 208"/>
        <xdr:cNvSpPr txBox="1"/>
      </xdr:nvSpPr>
      <xdr:spPr>
        <a:xfrm rot="5400000">
          <a:off x="5788137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210" name="TextBox 209"/>
        <xdr:cNvSpPr txBox="1"/>
      </xdr:nvSpPr>
      <xdr:spPr>
        <a:xfrm rot="5400000">
          <a:off x="5788137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11" name="TextBox 210"/>
        <xdr:cNvSpPr txBox="1"/>
      </xdr:nvSpPr>
      <xdr:spPr>
        <a:xfrm rot="5400000">
          <a:off x="5788137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12" name="TextBox 211"/>
        <xdr:cNvSpPr txBox="1"/>
      </xdr:nvSpPr>
      <xdr:spPr>
        <a:xfrm rot="5400000">
          <a:off x="5788137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213" name="TextBox 212"/>
        <xdr:cNvSpPr txBox="1"/>
      </xdr:nvSpPr>
      <xdr:spPr>
        <a:xfrm rot="5400000">
          <a:off x="5788137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214" name="TextBox 213"/>
        <xdr:cNvSpPr txBox="1"/>
      </xdr:nvSpPr>
      <xdr:spPr>
        <a:xfrm rot="5400000">
          <a:off x="5788137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215" name="TextBox 214"/>
        <xdr:cNvSpPr txBox="1"/>
      </xdr:nvSpPr>
      <xdr:spPr>
        <a:xfrm rot="5400000">
          <a:off x="5788137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10</xdr:row>
      <xdr:rowOff>103415</xdr:rowOff>
    </xdr:from>
    <xdr:ext cx="280205" cy="184731"/>
    <xdr:sp macro="" textlink="">
      <xdr:nvSpPr>
        <xdr:cNvPr id="216" name="TextBox 215"/>
        <xdr:cNvSpPr txBox="1"/>
      </xdr:nvSpPr>
      <xdr:spPr>
        <a:xfrm rot="5400000">
          <a:off x="57881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17" name="TextBox 216"/>
        <xdr:cNvSpPr txBox="1"/>
      </xdr:nvSpPr>
      <xdr:spPr>
        <a:xfrm rot="5400000">
          <a:off x="5788137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18" name="TextBox 217"/>
        <xdr:cNvSpPr txBox="1"/>
      </xdr:nvSpPr>
      <xdr:spPr>
        <a:xfrm rot="5400000">
          <a:off x="5788137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19" name="TextBox 218"/>
        <xdr:cNvSpPr txBox="1"/>
      </xdr:nvSpPr>
      <xdr:spPr>
        <a:xfrm rot="5400000">
          <a:off x="5788137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20" name="TextBox 219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21" name="TextBox 220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43</xdr:row>
      <xdr:rowOff>103415</xdr:rowOff>
    </xdr:from>
    <xdr:ext cx="280205" cy="184731"/>
    <xdr:sp macro="" textlink="">
      <xdr:nvSpPr>
        <xdr:cNvPr id="222" name="TextBox 221"/>
        <xdr:cNvSpPr txBox="1"/>
      </xdr:nvSpPr>
      <xdr:spPr>
        <a:xfrm rot="5400000">
          <a:off x="5788137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23" name="TextBox 222"/>
        <xdr:cNvSpPr txBox="1"/>
      </xdr:nvSpPr>
      <xdr:spPr>
        <a:xfrm rot="5400000">
          <a:off x="5788137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24" name="TextBox 223"/>
        <xdr:cNvSpPr txBox="1"/>
      </xdr:nvSpPr>
      <xdr:spPr>
        <a:xfrm rot="5400000">
          <a:off x="5788137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225" name="TextBox 224"/>
        <xdr:cNvSpPr txBox="1"/>
      </xdr:nvSpPr>
      <xdr:spPr>
        <a:xfrm rot="5400000">
          <a:off x="5788137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26" name="TextBox 225"/>
        <xdr:cNvSpPr txBox="1"/>
      </xdr:nvSpPr>
      <xdr:spPr>
        <a:xfrm rot="5400000">
          <a:off x="5788137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80205" cy="184731"/>
    <xdr:sp macro="" textlink="">
      <xdr:nvSpPr>
        <xdr:cNvPr id="227" name="TextBox 226"/>
        <xdr:cNvSpPr txBox="1"/>
      </xdr:nvSpPr>
      <xdr:spPr>
        <a:xfrm rot="5400000">
          <a:off x="5788137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57</xdr:row>
      <xdr:rowOff>103415</xdr:rowOff>
    </xdr:from>
    <xdr:ext cx="280205" cy="184731"/>
    <xdr:sp macro="" textlink="">
      <xdr:nvSpPr>
        <xdr:cNvPr id="228" name="TextBox 227"/>
        <xdr:cNvSpPr txBox="1"/>
      </xdr:nvSpPr>
      <xdr:spPr>
        <a:xfrm rot="5400000">
          <a:off x="5788137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29" name="TextBox 228"/>
        <xdr:cNvSpPr txBox="1"/>
      </xdr:nvSpPr>
      <xdr:spPr>
        <a:xfrm rot="5400000">
          <a:off x="5788137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30" name="TextBox 229"/>
        <xdr:cNvSpPr txBox="1"/>
      </xdr:nvSpPr>
      <xdr:spPr>
        <a:xfrm rot="5400000">
          <a:off x="5788137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31" name="TextBox 230"/>
        <xdr:cNvSpPr txBox="1"/>
      </xdr:nvSpPr>
      <xdr:spPr>
        <a:xfrm rot="5400000">
          <a:off x="5788137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32" name="TextBox 231"/>
        <xdr:cNvSpPr txBox="1"/>
      </xdr:nvSpPr>
      <xdr:spPr>
        <a:xfrm rot="5400000">
          <a:off x="5788137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33" name="TextBox 232"/>
        <xdr:cNvSpPr txBox="1"/>
      </xdr:nvSpPr>
      <xdr:spPr>
        <a:xfrm rot="5400000">
          <a:off x="5788137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34" name="TextBox 233"/>
        <xdr:cNvSpPr txBox="1"/>
      </xdr:nvSpPr>
      <xdr:spPr>
        <a:xfrm rot="5400000">
          <a:off x="5788137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14</xdr:row>
      <xdr:rowOff>103415</xdr:rowOff>
    </xdr:from>
    <xdr:ext cx="280205" cy="184731"/>
    <xdr:sp macro="" textlink="">
      <xdr:nvSpPr>
        <xdr:cNvPr id="235" name="TextBox 234"/>
        <xdr:cNvSpPr txBox="1"/>
      </xdr:nvSpPr>
      <xdr:spPr>
        <a:xfrm rot="5400000">
          <a:off x="57881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14</xdr:row>
      <xdr:rowOff>103415</xdr:rowOff>
    </xdr:from>
    <xdr:ext cx="280205" cy="184731"/>
    <xdr:sp macro="" textlink="">
      <xdr:nvSpPr>
        <xdr:cNvPr id="236" name="TextBox 235"/>
        <xdr:cNvSpPr txBox="1"/>
      </xdr:nvSpPr>
      <xdr:spPr>
        <a:xfrm rot="5400000">
          <a:off x="57881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15</xdr:row>
      <xdr:rowOff>103415</xdr:rowOff>
    </xdr:from>
    <xdr:ext cx="280205" cy="184731"/>
    <xdr:sp macro="" textlink="">
      <xdr:nvSpPr>
        <xdr:cNvPr id="237" name="TextBox 236"/>
        <xdr:cNvSpPr txBox="1"/>
      </xdr:nvSpPr>
      <xdr:spPr>
        <a:xfrm rot="5400000">
          <a:off x="57881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15</xdr:row>
      <xdr:rowOff>103415</xdr:rowOff>
    </xdr:from>
    <xdr:ext cx="280205" cy="184731"/>
    <xdr:sp macro="" textlink="">
      <xdr:nvSpPr>
        <xdr:cNvPr id="238" name="TextBox 237"/>
        <xdr:cNvSpPr txBox="1"/>
      </xdr:nvSpPr>
      <xdr:spPr>
        <a:xfrm rot="5400000">
          <a:off x="57881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16</xdr:row>
      <xdr:rowOff>103415</xdr:rowOff>
    </xdr:from>
    <xdr:ext cx="280205" cy="184731"/>
    <xdr:sp macro="" textlink="">
      <xdr:nvSpPr>
        <xdr:cNvPr id="239" name="TextBox 238"/>
        <xdr:cNvSpPr txBox="1"/>
      </xdr:nvSpPr>
      <xdr:spPr>
        <a:xfrm rot="5400000">
          <a:off x="5788137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16</xdr:row>
      <xdr:rowOff>103415</xdr:rowOff>
    </xdr:from>
    <xdr:ext cx="280205" cy="184731"/>
    <xdr:sp macro="" textlink="">
      <xdr:nvSpPr>
        <xdr:cNvPr id="240" name="TextBox 239"/>
        <xdr:cNvSpPr txBox="1"/>
      </xdr:nvSpPr>
      <xdr:spPr>
        <a:xfrm rot="5400000">
          <a:off x="5788137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41" name="TextBox 240"/>
        <xdr:cNvSpPr txBox="1"/>
      </xdr:nvSpPr>
      <xdr:spPr>
        <a:xfrm rot="5400000">
          <a:off x="5788137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42" name="TextBox 241"/>
        <xdr:cNvSpPr txBox="1"/>
      </xdr:nvSpPr>
      <xdr:spPr>
        <a:xfrm rot="5400000">
          <a:off x="5788137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43" name="TextBox 242"/>
        <xdr:cNvSpPr txBox="1"/>
      </xdr:nvSpPr>
      <xdr:spPr>
        <a:xfrm rot="5400000">
          <a:off x="5788137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13</xdr:row>
      <xdr:rowOff>103415</xdr:rowOff>
    </xdr:from>
    <xdr:ext cx="280205" cy="184731"/>
    <xdr:sp macro="" textlink="">
      <xdr:nvSpPr>
        <xdr:cNvPr id="244" name="TextBox 243"/>
        <xdr:cNvSpPr txBox="1"/>
      </xdr:nvSpPr>
      <xdr:spPr>
        <a:xfrm rot="5400000">
          <a:off x="5788137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45" name="TextBox 244"/>
        <xdr:cNvSpPr txBox="1"/>
      </xdr:nvSpPr>
      <xdr:spPr>
        <a:xfrm rot="5400000">
          <a:off x="5788137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12</xdr:row>
      <xdr:rowOff>103415</xdr:rowOff>
    </xdr:from>
    <xdr:ext cx="280205" cy="184731"/>
    <xdr:sp macro="" textlink="">
      <xdr:nvSpPr>
        <xdr:cNvPr id="246" name="TextBox 245"/>
        <xdr:cNvSpPr txBox="1"/>
      </xdr:nvSpPr>
      <xdr:spPr>
        <a:xfrm rot="5400000">
          <a:off x="5788137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14</xdr:row>
      <xdr:rowOff>103415</xdr:rowOff>
    </xdr:from>
    <xdr:ext cx="280205" cy="184731"/>
    <xdr:sp macro="" textlink="">
      <xdr:nvSpPr>
        <xdr:cNvPr id="247" name="TextBox 246"/>
        <xdr:cNvSpPr txBox="1"/>
      </xdr:nvSpPr>
      <xdr:spPr>
        <a:xfrm rot="5400000">
          <a:off x="57881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14</xdr:row>
      <xdr:rowOff>103415</xdr:rowOff>
    </xdr:from>
    <xdr:ext cx="280205" cy="184731"/>
    <xdr:sp macro="" textlink="">
      <xdr:nvSpPr>
        <xdr:cNvPr id="248" name="TextBox 247"/>
        <xdr:cNvSpPr txBox="1"/>
      </xdr:nvSpPr>
      <xdr:spPr>
        <a:xfrm rot="5400000">
          <a:off x="57881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15</xdr:row>
      <xdr:rowOff>103415</xdr:rowOff>
    </xdr:from>
    <xdr:ext cx="280205" cy="184731"/>
    <xdr:sp macro="" textlink="">
      <xdr:nvSpPr>
        <xdr:cNvPr id="249" name="TextBox 248"/>
        <xdr:cNvSpPr txBox="1"/>
      </xdr:nvSpPr>
      <xdr:spPr>
        <a:xfrm rot="5400000">
          <a:off x="57881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15</xdr:row>
      <xdr:rowOff>103415</xdr:rowOff>
    </xdr:from>
    <xdr:ext cx="280205" cy="184731"/>
    <xdr:sp macro="" textlink="">
      <xdr:nvSpPr>
        <xdr:cNvPr id="250" name="TextBox 249"/>
        <xdr:cNvSpPr txBox="1"/>
      </xdr:nvSpPr>
      <xdr:spPr>
        <a:xfrm rot="5400000">
          <a:off x="57881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16</xdr:row>
      <xdr:rowOff>103415</xdr:rowOff>
    </xdr:from>
    <xdr:ext cx="280205" cy="184731"/>
    <xdr:sp macro="" textlink="">
      <xdr:nvSpPr>
        <xdr:cNvPr id="251" name="TextBox 250"/>
        <xdr:cNvSpPr txBox="1"/>
      </xdr:nvSpPr>
      <xdr:spPr>
        <a:xfrm rot="5400000">
          <a:off x="5788137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16</xdr:row>
      <xdr:rowOff>103415</xdr:rowOff>
    </xdr:from>
    <xdr:ext cx="280205" cy="184731"/>
    <xdr:sp macro="" textlink="">
      <xdr:nvSpPr>
        <xdr:cNvPr id="252" name="TextBox 251"/>
        <xdr:cNvSpPr txBox="1"/>
      </xdr:nvSpPr>
      <xdr:spPr>
        <a:xfrm rot="5400000">
          <a:off x="5788137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53" name="TextBox 252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54" name="TextBox 253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55" name="TextBox 254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7</xdr:col>
      <xdr:colOff>0</xdr:colOff>
      <xdr:row>25</xdr:row>
      <xdr:rowOff>103415</xdr:rowOff>
    </xdr:from>
    <xdr:ext cx="280205" cy="184731"/>
    <xdr:sp macro="" textlink="">
      <xdr:nvSpPr>
        <xdr:cNvPr id="256" name="TextBox 255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57" name="TextBox 256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58" name="TextBox 257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59" name="TextBox 258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60" name="TextBox 259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10</xdr:row>
      <xdr:rowOff>103415</xdr:rowOff>
    </xdr:from>
    <xdr:ext cx="280205" cy="184731"/>
    <xdr:sp macro="" textlink="">
      <xdr:nvSpPr>
        <xdr:cNvPr id="261" name="TextBox 260"/>
        <xdr:cNvSpPr txBox="1"/>
      </xdr:nvSpPr>
      <xdr:spPr>
        <a:xfrm rot="5400000">
          <a:off x="6846470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62" name="TextBox 261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63" name="TextBox 262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264" name="TextBox 263"/>
        <xdr:cNvSpPr txBox="1"/>
      </xdr:nvSpPr>
      <xdr:spPr>
        <a:xfrm rot="5400000">
          <a:off x="68464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265" name="TextBox 264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266" name="TextBox 265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267" name="TextBox 266"/>
        <xdr:cNvSpPr txBox="1"/>
      </xdr:nvSpPr>
      <xdr:spPr>
        <a:xfrm rot="5400000">
          <a:off x="68464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68" name="TextBox 267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69" name="TextBox 268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70" name="TextBox 269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71" name="TextBox 270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72" name="TextBox 271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73" name="TextBox 272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74" name="TextBox 273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75" name="TextBox 274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10</xdr:row>
      <xdr:rowOff>103415</xdr:rowOff>
    </xdr:from>
    <xdr:ext cx="280205" cy="184731"/>
    <xdr:sp macro="" textlink="">
      <xdr:nvSpPr>
        <xdr:cNvPr id="276" name="TextBox 275"/>
        <xdr:cNvSpPr txBox="1"/>
      </xdr:nvSpPr>
      <xdr:spPr>
        <a:xfrm rot="5400000">
          <a:off x="6846470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77" name="TextBox 276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78" name="TextBox 277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279" name="TextBox 278"/>
        <xdr:cNvSpPr txBox="1"/>
      </xdr:nvSpPr>
      <xdr:spPr>
        <a:xfrm rot="5400000">
          <a:off x="68464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280" name="TextBox 279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281" name="TextBox 280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282" name="TextBox 281"/>
        <xdr:cNvSpPr txBox="1"/>
      </xdr:nvSpPr>
      <xdr:spPr>
        <a:xfrm rot="5400000">
          <a:off x="68464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83" name="TextBox 282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84" name="TextBox 283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85" name="TextBox 284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86" name="TextBox 285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287" name="TextBox 286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288" name="TextBox 287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89" name="TextBox 288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90" name="TextBox 289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291" name="TextBox 290"/>
        <xdr:cNvSpPr txBox="1"/>
      </xdr:nvSpPr>
      <xdr:spPr>
        <a:xfrm rot="5400000">
          <a:off x="68464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292" name="TextBox 291"/>
        <xdr:cNvSpPr txBox="1"/>
      </xdr:nvSpPr>
      <xdr:spPr>
        <a:xfrm rot="5400000">
          <a:off x="68464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93" name="TextBox 292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294" name="TextBox 293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295" name="TextBox 294"/>
        <xdr:cNvSpPr txBox="1"/>
      </xdr:nvSpPr>
      <xdr:spPr>
        <a:xfrm rot="5400000">
          <a:off x="68464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296" name="TextBox 295"/>
        <xdr:cNvSpPr txBox="1"/>
      </xdr:nvSpPr>
      <xdr:spPr>
        <a:xfrm rot="5400000">
          <a:off x="68464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297" name="TextBox 296"/>
        <xdr:cNvSpPr txBox="1"/>
      </xdr:nvSpPr>
      <xdr:spPr>
        <a:xfrm rot="5400000">
          <a:off x="68464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298" name="TextBox 297"/>
        <xdr:cNvSpPr txBox="1"/>
      </xdr:nvSpPr>
      <xdr:spPr>
        <a:xfrm rot="5400000">
          <a:off x="68464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299" name="TextBox 298"/>
        <xdr:cNvSpPr txBox="1"/>
      </xdr:nvSpPr>
      <xdr:spPr>
        <a:xfrm rot="5400000">
          <a:off x="68464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00" name="TextBox 299"/>
        <xdr:cNvSpPr txBox="1"/>
      </xdr:nvSpPr>
      <xdr:spPr>
        <a:xfrm rot="5400000">
          <a:off x="68464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01" name="TextBox 300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02" name="TextBox 301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03" name="TextBox 302"/>
        <xdr:cNvSpPr txBox="1"/>
      </xdr:nvSpPr>
      <xdr:spPr>
        <a:xfrm rot="5400000">
          <a:off x="68464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04" name="TextBox 303"/>
        <xdr:cNvSpPr txBox="1"/>
      </xdr:nvSpPr>
      <xdr:spPr>
        <a:xfrm rot="5400000">
          <a:off x="68464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05" name="TextBox 304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06" name="TextBox 305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07" name="TextBox 306"/>
        <xdr:cNvSpPr txBox="1"/>
      </xdr:nvSpPr>
      <xdr:spPr>
        <a:xfrm rot="5400000">
          <a:off x="68464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08" name="TextBox 307"/>
        <xdr:cNvSpPr txBox="1"/>
      </xdr:nvSpPr>
      <xdr:spPr>
        <a:xfrm rot="5400000">
          <a:off x="68464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09" name="TextBox 308"/>
        <xdr:cNvSpPr txBox="1"/>
      </xdr:nvSpPr>
      <xdr:spPr>
        <a:xfrm rot="5400000">
          <a:off x="68464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10" name="TextBox 309"/>
        <xdr:cNvSpPr txBox="1"/>
      </xdr:nvSpPr>
      <xdr:spPr>
        <a:xfrm rot="5400000">
          <a:off x="68464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11" name="TextBox 310"/>
        <xdr:cNvSpPr txBox="1"/>
      </xdr:nvSpPr>
      <xdr:spPr>
        <a:xfrm rot="5400000">
          <a:off x="68464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12" name="TextBox 311"/>
        <xdr:cNvSpPr txBox="1"/>
      </xdr:nvSpPr>
      <xdr:spPr>
        <a:xfrm rot="5400000">
          <a:off x="68464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13" name="TextBox 312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14" name="TextBox 313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15" name="TextBox 314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16" name="TextBox 315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17" name="TextBox 316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18" name="TextBox 317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19" name="TextBox 318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20" name="TextBox 319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10</xdr:row>
      <xdr:rowOff>103415</xdr:rowOff>
    </xdr:from>
    <xdr:ext cx="280205" cy="184731"/>
    <xdr:sp macro="" textlink="">
      <xdr:nvSpPr>
        <xdr:cNvPr id="321" name="TextBox 320"/>
        <xdr:cNvSpPr txBox="1"/>
      </xdr:nvSpPr>
      <xdr:spPr>
        <a:xfrm rot="5400000">
          <a:off x="6846470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22" name="TextBox 321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23" name="TextBox 322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24" name="TextBox 323"/>
        <xdr:cNvSpPr txBox="1"/>
      </xdr:nvSpPr>
      <xdr:spPr>
        <a:xfrm rot="5400000">
          <a:off x="68464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25" name="TextBox 324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26" name="TextBox 325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327" name="TextBox 326"/>
        <xdr:cNvSpPr txBox="1"/>
      </xdr:nvSpPr>
      <xdr:spPr>
        <a:xfrm rot="5400000">
          <a:off x="68464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28" name="TextBox 327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29" name="TextBox 328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30" name="TextBox 329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31" name="TextBox 330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32" name="TextBox 331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33" name="TextBox 332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34" name="TextBox 333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35" name="TextBox 334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10</xdr:row>
      <xdr:rowOff>103415</xdr:rowOff>
    </xdr:from>
    <xdr:ext cx="280205" cy="184731"/>
    <xdr:sp macro="" textlink="">
      <xdr:nvSpPr>
        <xdr:cNvPr id="336" name="TextBox 335"/>
        <xdr:cNvSpPr txBox="1"/>
      </xdr:nvSpPr>
      <xdr:spPr>
        <a:xfrm rot="5400000">
          <a:off x="6846470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37" name="TextBox 336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38" name="TextBox 337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39" name="TextBox 338"/>
        <xdr:cNvSpPr txBox="1"/>
      </xdr:nvSpPr>
      <xdr:spPr>
        <a:xfrm rot="5400000">
          <a:off x="68464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40" name="TextBox 339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41" name="TextBox 340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342" name="TextBox 341"/>
        <xdr:cNvSpPr txBox="1"/>
      </xdr:nvSpPr>
      <xdr:spPr>
        <a:xfrm rot="5400000">
          <a:off x="6846470" y="10122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43" name="TextBox 342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44" name="TextBox 343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45" name="TextBox 344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46" name="TextBox 345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80205" cy="184731"/>
    <xdr:sp macro="" textlink="">
      <xdr:nvSpPr>
        <xdr:cNvPr id="347" name="TextBox 346"/>
        <xdr:cNvSpPr txBox="1"/>
      </xdr:nvSpPr>
      <xdr:spPr>
        <a:xfrm rot="5400000">
          <a:off x="6846470" y="1347353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348" name="TextBox 347"/>
        <xdr:cNvSpPr txBox="1"/>
      </xdr:nvSpPr>
      <xdr:spPr>
        <a:xfrm rot="5400000">
          <a:off x="6846470" y="135769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49" name="TextBox 348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50" name="TextBox 349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51" name="TextBox 350"/>
        <xdr:cNvSpPr txBox="1"/>
      </xdr:nvSpPr>
      <xdr:spPr>
        <a:xfrm rot="5400000">
          <a:off x="68464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52" name="TextBox 351"/>
        <xdr:cNvSpPr txBox="1"/>
      </xdr:nvSpPr>
      <xdr:spPr>
        <a:xfrm rot="5400000">
          <a:off x="68464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53" name="TextBox 352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54" name="TextBox 353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55" name="TextBox 354"/>
        <xdr:cNvSpPr txBox="1"/>
      </xdr:nvSpPr>
      <xdr:spPr>
        <a:xfrm rot="5400000">
          <a:off x="68464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56" name="TextBox 355"/>
        <xdr:cNvSpPr txBox="1"/>
      </xdr:nvSpPr>
      <xdr:spPr>
        <a:xfrm rot="5400000">
          <a:off x="68464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57" name="TextBox 356"/>
        <xdr:cNvSpPr txBox="1"/>
      </xdr:nvSpPr>
      <xdr:spPr>
        <a:xfrm rot="5400000">
          <a:off x="68464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58" name="TextBox 357"/>
        <xdr:cNvSpPr txBox="1"/>
      </xdr:nvSpPr>
      <xdr:spPr>
        <a:xfrm rot="5400000">
          <a:off x="68464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59" name="TextBox 358"/>
        <xdr:cNvSpPr txBox="1"/>
      </xdr:nvSpPr>
      <xdr:spPr>
        <a:xfrm rot="5400000">
          <a:off x="68464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60" name="TextBox 359"/>
        <xdr:cNvSpPr txBox="1"/>
      </xdr:nvSpPr>
      <xdr:spPr>
        <a:xfrm rot="5400000">
          <a:off x="68464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61" name="TextBox 360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62" name="TextBox 361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63" name="TextBox 362"/>
        <xdr:cNvSpPr txBox="1"/>
      </xdr:nvSpPr>
      <xdr:spPr>
        <a:xfrm rot="5400000">
          <a:off x="68464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13</xdr:row>
      <xdr:rowOff>103415</xdr:rowOff>
    </xdr:from>
    <xdr:ext cx="280205" cy="184731"/>
    <xdr:sp macro="" textlink="">
      <xdr:nvSpPr>
        <xdr:cNvPr id="364" name="TextBox 363"/>
        <xdr:cNvSpPr txBox="1"/>
      </xdr:nvSpPr>
      <xdr:spPr>
        <a:xfrm rot="5400000">
          <a:off x="6846470" y="2959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65" name="TextBox 364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12</xdr:row>
      <xdr:rowOff>103415</xdr:rowOff>
    </xdr:from>
    <xdr:ext cx="280205" cy="184731"/>
    <xdr:sp macro="" textlink="">
      <xdr:nvSpPr>
        <xdr:cNvPr id="366" name="TextBox 365"/>
        <xdr:cNvSpPr txBox="1"/>
      </xdr:nvSpPr>
      <xdr:spPr>
        <a:xfrm rot="5400000">
          <a:off x="6846470" y="2705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67" name="TextBox 366"/>
        <xdr:cNvSpPr txBox="1"/>
      </xdr:nvSpPr>
      <xdr:spPr>
        <a:xfrm rot="5400000">
          <a:off x="68464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14</xdr:row>
      <xdr:rowOff>103415</xdr:rowOff>
    </xdr:from>
    <xdr:ext cx="280205" cy="184731"/>
    <xdr:sp macro="" textlink="">
      <xdr:nvSpPr>
        <xdr:cNvPr id="368" name="TextBox 367"/>
        <xdr:cNvSpPr txBox="1"/>
      </xdr:nvSpPr>
      <xdr:spPr>
        <a:xfrm rot="5400000">
          <a:off x="6846470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69" name="TextBox 368"/>
        <xdr:cNvSpPr txBox="1"/>
      </xdr:nvSpPr>
      <xdr:spPr>
        <a:xfrm rot="5400000">
          <a:off x="68464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15</xdr:row>
      <xdr:rowOff>103415</xdr:rowOff>
    </xdr:from>
    <xdr:ext cx="280205" cy="184731"/>
    <xdr:sp macro="" textlink="">
      <xdr:nvSpPr>
        <xdr:cNvPr id="370" name="TextBox 369"/>
        <xdr:cNvSpPr txBox="1"/>
      </xdr:nvSpPr>
      <xdr:spPr>
        <a:xfrm rot="5400000">
          <a:off x="6846470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71" name="TextBox 370"/>
        <xdr:cNvSpPr txBox="1"/>
      </xdr:nvSpPr>
      <xdr:spPr>
        <a:xfrm rot="5400000">
          <a:off x="68464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16</xdr:row>
      <xdr:rowOff>103415</xdr:rowOff>
    </xdr:from>
    <xdr:ext cx="280205" cy="184731"/>
    <xdr:sp macro="" textlink="">
      <xdr:nvSpPr>
        <xdr:cNvPr id="372" name="TextBox 371"/>
        <xdr:cNvSpPr txBox="1"/>
      </xdr:nvSpPr>
      <xdr:spPr>
        <a:xfrm rot="5400000">
          <a:off x="6846470" y="3721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73" name="TextBox 372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74" name="TextBox 373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75" name="TextBox 374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76" name="TextBox 375"/>
        <xdr:cNvSpPr txBox="1"/>
      </xdr:nvSpPr>
      <xdr:spPr>
        <a:xfrm rot="5400000">
          <a:off x="68464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377" name="TextBox 376"/>
        <xdr:cNvSpPr txBox="1"/>
      </xdr:nvSpPr>
      <xdr:spPr>
        <a:xfrm rot="5400000">
          <a:off x="8641404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378" name="TextBox 377"/>
        <xdr:cNvSpPr txBox="1"/>
      </xdr:nvSpPr>
      <xdr:spPr>
        <a:xfrm rot="5400000">
          <a:off x="8641404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379" name="TextBox 378"/>
        <xdr:cNvSpPr txBox="1"/>
      </xdr:nvSpPr>
      <xdr:spPr>
        <a:xfrm rot="5400000">
          <a:off x="8641404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380" name="TextBox 379"/>
        <xdr:cNvSpPr txBox="1"/>
      </xdr:nvSpPr>
      <xdr:spPr>
        <a:xfrm rot="5400000">
          <a:off x="8641404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381" name="TextBox 380"/>
        <xdr:cNvSpPr txBox="1"/>
      </xdr:nvSpPr>
      <xdr:spPr>
        <a:xfrm rot="5400000">
          <a:off x="8641404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382" name="TextBox 381"/>
        <xdr:cNvSpPr txBox="1"/>
      </xdr:nvSpPr>
      <xdr:spPr>
        <a:xfrm rot="5400000">
          <a:off x="8641404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383" name="TextBox 382"/>
        <xdr:cNvSpPr txBox="1"/>
      </xdr:nvSpPr>
      <xdr:spPr>
        <a:xfrm rot="5400000">
          <a:off x="8641404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384" name="TextBox 383"/>
        <xdr:cNvSpPr txBox="1"/>
      </xdr:nvSpPr>
      <xdr:spPr>
        <a:xfrm rot="5400000">
          <a:off x="8641404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385" name="TextBox 384"/>
        <xdr:cNvSpPr txBox="1"/>
      </xdr:nvSpPr>
      <xdr:spPr>
        <a:xfrm rot="5400000">
          <a:off x="8641404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386" name="TextBox 385"/>
        <xdr:cNvSpPr txBox="1"/>
      </xdr:nvSpPr>
      <xdr:spPr>
        <a:xfrm rot="5400000">
          <a:off x="8641404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87" name="TextBox 386"/>
        <xdr:cNvSpPr txBox="1"/>
      </xdr:nvSpPr>
      <xdr:spPr>
        <a:xfrm rot="5400000">
          <a:off x="8641404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388" name="TextBox 387"/>
        <xdr:cNvSpPr txBox="1"/>
      </xdr:nvSpPr>
      <xdr:spPr>
        <a:xfrm rot="5400000">
          <a:off x="8641404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389" name="TextBox 388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390" name="TextBox 389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391" name="TextBox 390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392" name="TextBox 391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393" name="TextBox 392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394" name="TextBox 393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395" name="TextBox 394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396" name="TextBox 395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397" name="TextBox 396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398" name="TextBox 397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399" name="TextBox 398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400" name="TextBox 399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401" name="TextBox 400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402" name="TextBox 401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403" name="TextBox 402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404" name="TextBox 403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405" name="TextBox 404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406" name="TextBox 405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407" name="TextBox 406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408" name="TextBox 407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409" name="TextBox 408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410" name="TextBox 409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411" name="TextBox 410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412" name="TextBox 411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413" name="TextBox 412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414" name="TextBox 413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415" name="TextBox 414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416" name="TextBox 415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417" name="TextBox 416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418" name="TextBox 417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419" name="TextBox 418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420" name="TextBox 419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421" name="TextBox 420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422" name="TextBox 421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423" name="TextBox 422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424" name="TextBox 423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425" name="TextBox 424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426" name="TextBox 425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427" name="TextBox 426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428" name="TextBox 427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429" name="TextBox 428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430" name="TextBox 429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431" name="TextBox 430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432" name="TextBox 431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433" name="TextBox 432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434" name="TextBox 433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435" name="TextBox 434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436" name="TextBox 435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437" name="TextBox 436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438" name="TextBox 437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439" name="TextBox 438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440" name="TextBox 439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441" name="TextBox 440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442" name="TextBox 441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443" name="TextBox 442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444" name="TextBox 443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445" name="TextBox 444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447" name="TextBox 446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448" name="TextBox 447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449" name="TextBox 448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450" name="TextBox 449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451" name="TextBox 450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452" name="TextBox 451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453" name="TextBox 452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454" name="TextBox 453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455" name="TextBox 454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456" name="TextBox 455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457" name="TextBox 456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458" name="TextBox 457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459" name="TextBox 458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460" name="TextBox 459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461" name="TextBox 460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462" name="TextBox 461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463" name="TextBox 462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464" name="TextBox 463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465" name="TextBox 464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466" name="TextBox 465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467" name="TextBox 466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468" name="TextBox 467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469" name="TextBox 468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470" name="TextBox 469"/>
        <xdr:cNvSpPr txBox="1"/>
      </xdr:nvSpPr>
      <xdr:spPr>
        <a:xfrm rot="5400000">
          <a:off x="8641404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471" name="TextBox 470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472" name="TextBox 471"/>
        <xdr:cNvSpPr txBox="1"/>
      </xdr:nvSpPr>
      <xdr:spPr>
        <a:xfrm rot="5400000">
          <a:off x="8641404" y="5144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473" name="TextBox 472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474" name="TextBox 473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475" name="TextBox 474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476" name="TextBox 475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77" name="TextBox 476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78" name="TextBox 477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79" name="TextBox 478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80" name="TextBox 479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81" name="TextBox 480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82" name="TextBox 481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83" name="TextBox 482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484" name="TextBox 483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5" name="TextBox 484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6" name="TextBox 485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7" name="TextBox 486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8" name="TextBox 487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89" name="TextBox 488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90" name="TextBox 489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91" name="TextBox 490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492" name="TextBox 491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3" name="TextBox 492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4" name="TextBox 493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5" name="TextBox 494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6" name="TextBox 495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7" name="TextBox 496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8" name="TextBox 497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499" name="TextBox 498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500" name="TextBox 499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1" name="TextBox 500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2" name="TextBox 501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3" name="TextBox 502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4" name="TextBox 503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5" name="TextBox 504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6" name="TextBox 505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7" name="TextBox 506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508" name="TextBox 507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09" name="TextBox 508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0" name="TextBox 509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1" name="TextBox 510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2" name="TextBox 511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3" name="TextBox 512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4" name="TextBox 513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5" name="TextBox 514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516" name="TextBox 515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17" name="TextBox 516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18" name="TextBox 517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19" name="TextBox 518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20" name="TextBox 519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21" name="TextBox 520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22" name="TextBox 521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23" name="TextBox 522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524" name="TextBox 523"/>
        <xdr:cNvSpPr txBox="1"/>
      </xdr:nvSpPr>
      <xdr:spPr>
        <a:xfrm rot="5400000">
          <a:off x="8641404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525" name="TextBox 524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526" name="TextBox 525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527" name="TextBox 526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528" name="TextBox 527"/>
        <xdr:cNvSpPr txBox="1"/>
      </xdr:nvSpPr>
      <xdr:spPr>
        <a:xfrm rot="5400000">
          <a:off x="8641404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529" name="TextBox 528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530" name="TextBox 529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531" name="TextBox 530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19</xdr:row>
      <xdr:rowOff>103415</xdr:rowOff>
    </xdr:from>
    <xdr:ext cx="280205" cy="184731"/>
    <xdr:sp macro="" textlink="">
      <xdr:nvSpPr>
        <xdr:cNvPr id="532" name="TextBox 531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533" name="TextBox 532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534" name="TextBox 533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535" name="TextBox 534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20</xdr:row>
      <xdr:rowOff>103415</xdr:rowOff>
    </xdr:from>
    <xdr:ext cx="280205" cy="184731"/>
    <xdr:sp macro="" textlink="">
      <xdr:nvSpPr>
        <xdr:cNvPr id="536" name="TextBox 535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537" name="TextBox 536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538" name="TextBox 537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539" name="TextBox 538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540" name="TextBox 539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541" name="TextBox 540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542" name="TextBox 541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543" name="TextBox 542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23</xdr:row>
      <xdr:rowOff>103415</xdr:rowOff>
    </xdr:from>
    <xdr:ext cx="280205" cy="184731"/>
    <xdr:sp macro="" textlink="">
      <xdr:nvSpPr>
        <xdr:cNvPr id="544" name="TextBox 543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545" name="TextBox 544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546" name="TextBox 545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547" name="TextBox 546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548" name="TextBox 547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549" name="TextBox 548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550" name="TextBox 549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551" name="TextBox 550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25</xdr:row>
      <xdr:rowOff>103415</xdr:rowOff>
    </xdr:from>
    <xdr:ext cx="280205" cy="184731"/>
    <xdr:sp macro="" textlink="">
      <xdr:nvSpPr>
        <xdr:cNvPr id="552" name="TextBox 551"/>
        <xdr:cNvSpPr txBox="1"/>
      </xdr:nvSpPr>
      <xdr:spPr>
        <a:xfrm rot="5400000">
          <a:off x="7743937" y="219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3" name="TextBox 55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4" name="TextBox 55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55" name="TextBox 55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56" name="TextBox 55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7" name="TextBox 55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58" name="TextBox 55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59" name="TextBox 55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0" name="TextBox 55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61" name="TextBox 56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62" name="TextBox 56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3" name="TextBox 56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4" name="TextBox 56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65" name="TextBox 56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27</xdr:row>
      <xdr:rowOff>103415</xdr:rowOff>
    </xdr:from>
    <xdr:ext cx="280205" cy="184731"/>
    <xdr:sp macro="" textlink="">
      <xdr:nvSpPr>
        <xdr:cNvPr id="566" name="TextBox 56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7" name="TextBox 56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8" name="TextBox 56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69" name="TextBox 56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0" name="TextBox 56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1" name="TextBox 57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2" name="TextBox 57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3" name="TextBox 57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4" name="TextBox 57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5" name="TextBox 57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6" name="TextBox 57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7" name="TextBox 57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78" name="TextBox 57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79" name="TextBox 57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0" name="TextBox 57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81" name="TextBox 58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28</xdr:row>
      <xdr:rowOff>103415</xdr:rowOff>
    </xdr:from>
    <xdr:ext cx="280205" cy="184731"/>
    <xdr:sp macro="" textlink="">
      <xdr:nvSpPr>
        <xdr:cNvPr id="582" name="TextBox 58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3" name="TextBox 58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4" name="TextBox 58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5" name="TextBox 58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6" name="TextBox 58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87" name="TextBox 58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88" name="TextBox 58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89" name="TextBox 58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90" name="TextBox 58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1" name="TextBox 59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2" name="TextBox 59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93" name="TextBox 59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94" name="TextBox 59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5" name="TextBox 59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6" name="TextBox 59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97" name="TextBox 59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29</xdr:row>
      <xdr:rowOff>103415</xdr:rowOff>
    </xdr:from>
    <xdr:ext cx="280205" cy="184731"/>
    <xdr:sp macro="" textlink="">
      <xdr:nvSpPr>
        <xdr:cNvPr id="598" name="TextBox 59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599" name="TextBox 59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0" name="TextBox 59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1" name="TextBox 60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2" name="TextBox 60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3" name="TextBox 60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4" name="TextBox 60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5" name="TextBox 60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6" name="TextBox 60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7" name="TextBox 60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08" name="TextBox 60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09" name="TextBox 60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10" name="TextBox 60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1" name="TextBox 61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2" name="TextBox 61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13" name="TextBox 61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30</xdr:row>
      <xdr:rowOff>103415</xdr:rowOff>
    </xdr:from>
    <xdr:ext cx="280205" cy="184731"/>
    <xdr:sp macro="" textlink="">
      <xdr:nvSpPr>
        <xdr:cNvPr id="614" name="TextBox 61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5" name="TextBox 61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6" name="TextBox 61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7" name="TextBox 61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18" name="TextBox 61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19" name="TextBox 61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0" name="TextBox 61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1" name="TextBox 62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2" name="TextBox 62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3" name="TextBox 62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4" name="TextBox 62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5" name="TextBox 62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6" name="TextBox 62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7" name="TextBox 62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28" name="TextBox 62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29" name="TextBox 62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31</xdr:row>
      <xdr:rowOff>103415</xdr:rowOff>
    </xdr:from>
    <xdr:ext cx="280205" cy="184731"/>
    <xdr:sp macro="" textlink="">
      <xdr:nvSpPr>
        <xdr:cNvPr id="630" name="TextBox 62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1" name="TextBox 63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2" name="TextBox 63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3" name="TextBox 63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4" name="TextBox 63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35" name="TextBox 63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36" name="TextBox 63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7" name="TextBox 63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38" name="TextBox 63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39" name="TextBox 63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0" name="TextBox 63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41" name="TextBox 64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42" name="TextBox 64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3" name="TextBox 64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4" name="TextBox 64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45" name="TextBox 64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32</xdr:row>
      <xdr:rowOff>103415</xdr:rowOff>
    </xdr:from>
    <xdr:ext cx="280205" cy="184731"/>
    <xdr:sp macro="" textlink="">
      <xdr:nvSpPr>
        <xdr:cNvPr id="646" name="TextBox 64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7" name="TextBox 64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8" name="TextBox 64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49" name="TextBox 64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0" name="TextBox 64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1" name="TextBox 65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2" name="TextBox 65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3" name="TextBox 65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4" name="TextBox 65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5" name="TextBox 65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6" name="TextBox 65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7" name="TextBox 65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58" name="TextBox 65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59" name="TextBox 65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0" name="TextBox 65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61" name="TextBox 66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33</xdr:row>
      <xdr:rowOff>103415</xdr:rowOff>
    </xdr:from>
    <xdr:ext cx="280205" cy="184731"/>
    <xdr:sp macro="" textlink="">
      <xdr:nvSpPr>
        <xdr:cNvPr id="662" name="TextBox 66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3" name="TextBox 66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4" name="TextBox 66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5" name="TextBox 66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6" name="TextBox 66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67" name="TextBox 66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68" name="TextBox 66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69" name="TextBox 66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70" name="TextBox 66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1" name="TextBox 67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2" name="TextBox 67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73" name="TextBox 67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74" name="TextBox 67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5" name="TextBox 67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6" name="TextBox 67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77" name="TextBox 67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34</xdr:row>
      <xdr:rowOff>103415</xdr:rowOff>
    </xdr:from>
    <xdr:ext cx="280205" cy="184731"/>
    <xdr:sp macro="" textlink="">
      <xdr:nvSpPr>
        <xdr:cNvPr id="678" name="TextBox 67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79" name="TextBox 67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0" name="TextBox 67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1" name="TextBox 68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2" name="TextBox 68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3" name="TextBox 68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4" name="TextBox 68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5" name="TextBox 68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6" name="TextBox 68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7" name="TextBox 68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88" name="TextBox 68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89" name="TextBox 68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90" name="TextBox 68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1" name="TextBox 69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2" name="TextBox 69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93" name="TextBox 69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35</xdr:row>
      <xdr:rowOff>103415</xdr:rowOff>
    </xdr:from>
    <xdr:ext cx="280205" cy="184731"/>
    <xdr:sp macro="" textlink="">
      <xdr:nvSpPr>
        <xdr:cNvPr id="694" name="TextBox 69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5" name="TextBox 69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6" name="TextBox 69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7" name="TextBox 69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698" name="TextBox 69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699" name="TextBox 69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0" name="TextBox 69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1" name="TextBox 70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2" name="TextBox 70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3" name="TextBox 70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4" name="TextBox 70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5" name="TextBox 70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6" name="TextBox 70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7" name="TextBox 70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08" name="TextBox 70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09" name="TextBox 70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36</xdr:row>
      <xdr:rowOff>103415</xdr:rowOff>
    </xdr:from>
    <xdr:ext cx="280205" cy="184731"/>
    <xdr:sp macro="" textlink="">
      <xdr:nvSpPr>
        <xdr:cNvPr id="710" name="TextBox 70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1" name="TextBox 71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2" name="TextBox 71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3" name="TextBox 71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4" name="TextBox 71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15" name="TextBox 71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16" name="TextBox 71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7" name="TextBox 71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18" name="TextBox 71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19" name="TextBox 71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0" name="TextBox 71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21" name="TextBox 72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22" name="TextBox 72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3" name="TextBox 72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4" name="TextBox 72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25" name="TextBox 72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37</xdr:row>
      <xdr:rowOff>103415</xdr:rowOff>
    </xdr:from>
    <xdr:ext cx="280205" cy="184731"/>
    <xdr:sp macro="" textlink="">
      <xdr:nvSpPr>
        <xdr:cNvPr id="726" name="TextBox 72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7" name="TextBox 72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8" name="TextBox 72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29" name="TextBox 72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0" name="TextBox 72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1" name="TextBox 73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2" name="TextBox 73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3" name="TextBox 73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4" name="TextBox 73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5" name="TextBox 73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6" name="TextBox 73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7" name="TextBox 73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38" name="TextBox 73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39" name="TextBox 73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0" name="TextBox 73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41" name="TextBox 74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38</xdr:row>
      <xdr:rowOff>103415</xdr:rowOff>
    </xdr:from>
    <xdr:ext cx="280205" cy="184731"/>
    <xdr:sp macro="" textlink="">
      <xdr:nvSpPr>
        <xdr:cNvPr id="742" name="TextBox 74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3" name="TextBox 74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4" name="TextBox 74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5" name="TextBox 74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6" name="TextBox 74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47" name="TextBox 74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48" name="TextBox 74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49" name="TextBox 74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50" name="TextBox 74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1" name="TextBox 75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2" name="TextBox 75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53" name="TextBox 75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54" name="TextBox 75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5" name="TextBox 75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6" name="TextBox 75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57" name="TextBox 75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39</xdr:row>
      <xdr:rowOff>103415</xdr:rowOff>
    </xdr:from>
    <xdr:ext cx="280205" cy="184731"/>
    <xdr:sp macro="" textlink="">
      <xdr:nvSpPr>
        <xdr:cNvPr id="758" name="TextBox 75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59" name="TextBox 75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0" name="TextBox 75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1" name="TextBox 76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2" name="TextBox 76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3" name="TextBox 76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4" name="TextBox 76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5" name="TextBox 76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6" name="TextBox 76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7" name="TextBox 76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68" name="TextBox 76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69" name="TextBox 76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70" name="TextBox 76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1" name="TextBox 77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2" name="TextBox 77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73" name="TextBox 77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40</xdr:row>
      <xdr:rowOff>103415</xdr:rowOff>
    </xdr:from>
    <xdr:ext cx="280205" cy="184731"/>
    <xdr:sp macro="" textlink="">
      <xdr:nvSpPr>
        <xdr:cNvPr id="774" name="TextBox 77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5" name="TextBox 77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6" name="TextBox 77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7" name="TextBox 77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78" name="TextBox 77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79" name="TextBox 77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0" name="TextBox 77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1" name="TextBox 78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2" name="TextBox 78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3" name="TextBox 78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4" name="TextBox 78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5" name="TextBox 78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6" name="TextBox 78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7" name="TextBox 78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88" name="TextBox 78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89" name="TextBox 78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41</xdr:row>
      <xdr:rowOff>103415</xdr:rowOff>
    </xdr:from>
    <xdr:ext cx="280205" cy="184731"/>
    <xdr:sp macro="" textlink="">
      <xdr:nvSpPr>
        <xdr:cNvPr id="790" name="TextBox 78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1" name="TextBox 79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2" name="TextBox 79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3" name="TextBox 79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4" name="TextBox 79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795" name="TextBox 79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796" name="TextBox 79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7" name="TextBox 79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798" name="TextBox 79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799" name="TextBox 79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0" name="TextBox 79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801" name="TextBox 80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802" name="TextBox 80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3" name="TextBox 80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4" name="TextBox 80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805" name="TextBox 80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42</xdr:row>
      <xdr:rowOff>103415</xdr:rowOff>
    </xdr:from>
    <xdr:ext cx="280205" cy="184731"/>
    <xdr:sp macro="" textlink="">
      <xdr:nvSpPr>
        <xdr:cNvPr id="806" name="TextBox 80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7" name="TextBox 80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8" name="TextBox 80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09" name="TextBox 80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0" name="TextBox 80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1" name="TextBox 81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2" name="TextBox 81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3" name="TextBox 81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4" name="TextBox 81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5" name="TextBox 81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6" name="TextBox 81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7" name="TextBox 81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18" name="TextBox 81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19" name="TextBox 81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0" name="TextBox 81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21" name="TextBox 82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43</xdr:row>
      <xdr:rowOff>103415</xdr:rowOff>
    </xdr:from>
    <xdr:ext cx="280205" cy="184731"/>
    <xdr:sp macro="" textlink="">
      <xdr:nvSpPr>
        <xdr:cNvPr id="822" name="TextBox 82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3" name="TextBox 82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4" name="TextBox 82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5" name="TextBox 82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6" name="TextBox 82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27" name="TextBox 82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28" name="TextBox 82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29" name="TextBox 82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30" name="TextBox 82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1" name="TextBox 83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2" name="TextBox 83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33" name="TextBox 83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34" name="TextBox 83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5" name="TextBox 83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6" name="TextBox 83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37" name="TextBox 83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44</xdr:row>
      <xdr:rowOff>103415</xdr:rowOff>
    </xdr:from>
    <xdr:ext cx="280205" cy="184731"/>
    <xdr:sp macro="" textlink="">
      <xdr:nvSpPr>
        <xdr:cNvPr id="838" name="TextBox 83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39" name="TextBox 83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0" name="TextBox 83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1" name="TextBox 84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2" name="TextBox 84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3" name="TextBox 84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4" name="TextBox 84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5" name="TextBox 84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6" name="TextBox 84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7" name="TextBox 84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48" name="TextBox 84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49" name="TextBox 84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50" name="TextBox 84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1" name="TextBox 85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2" name="TextBox 85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53" name="TextBox 85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45</xdr:row>
      <xdr:rowOff>103415</xdr:rowOff>
    </xdr:from>
    <xdr:ext cx="280205" cy="184731"/>
    <xdr:sp macro="" textlink="">
      <xdr:nvSpPr>
        <xdr:cNvPr id="854" name="TextBox 85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5" name="TextBox 85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6" name="TextBox 85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7" name="TextBox 85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58" name="TextBox 85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59" name="TextBox 85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0" name="TextBox 85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1" name="TextBox 86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2" name="TextBox 86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3" name="TextBox 86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4" name="TextBox 86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5" name="TextBox 86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6" name="TextBox 86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7" name="TextBox 86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68" name="TextBox 86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69" name="TextBox 868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46</xdr:row>
      <xdr:rowOff>103415</xdr:rowOff>
    </xdr:from>
    <xdr:ext cx="280205" cy="184731"/>
    <xdr:sp macro="" textlink="">
      <xdr:nvSpPr>
        <xdr:cNvPr id="870" name="TextBox 869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1" name="TextBox 870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2" name="TextBox 871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3" name="TextBox 872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4" name="TextBox 873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75" name="TextBox 874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76" name="TextBox 875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7" name="TextBox 876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78" name="TextBox 877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79" name="TextBox 878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80" name="TextBox 879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81" name="TextBox 880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82" name="TextBox 881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83" name="TextBox 882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84" name="TextBox 883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85" name="TextBox 884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47</xdr:row>
      <xdr:rowOff>103415</xdr:rowOff>
    </xdr:from>
    <xdr:ext cx="280205" cy="184731"/>
    <xdr:sp macro="" textlink="">
      <xdr:nvSpPr>
        <xdr:cNvPr id="886" name="TextBox 885"/>
        <xdr:cNvSpPr txBox="1"/>
      </xdr:nvSpPr>
      <xdr:spPr>
        <a:xfrm rot="5400000">
          <a:off x="7743937" y="3213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87" name="TextBox 886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48</xdr:row>
      <xdr:rowOff>103415</xdr:rowOff>
    </xdr:from>
    <xdr:ext cx="280205" cy="184731"/>
    <xdr:sp macro="" textlink="">
      <xdr:nvSpPr>
        <xdr:cNvPr id="888" name="TextBox 887"/>
        <xdr:cNvSpPr txBox="1"/>
      </xdr:nvSpPr>
      <xdr:spPr>
        <a:xfrm rot="5400000">
          <a:off x="7743937" y="34677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89" name="TextBox 88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0" name="TextBox 88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1" name="TextBox 89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2" name="TextBox 89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893" name="TextBox 89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894" name="TextBox 89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895" name="TextBox 89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896" name="TextBox 89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7" name="TextBox 89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8" name="TextBox 89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899" name="TextBox 89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0" name="TextBox 89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1" name="TextBox 90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2" name="TextBox 90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3" name="TextBox 90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4" name="TextBox 90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5" name="TextBox 904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6" name="TextBox 905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07" name="TextBox 90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08" name="TextBox 90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09" name="TextBox 90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10" name="TextBox 90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1" name="TextBox 91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2" name="TextBox 91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13" name="TextBox 91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14" name="TextBox 91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5" name="TextBox 91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6" name="TextBox 91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17" name="TextBox 91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50</xdr:row>
      <xdr:rowOff>103415</xdr:rowOff>
    </xdr:from>
    <xdr:ext cx="280205" cy="184731"/>
    <xdr:sp macro="" textlink="">
      <xdr:nvSpPr>
        <xdr:cNvPr id="918" name="TextBox 91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19" name="TextBox 918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0" name="TextBox 919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1" name="TextBox 92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2" name="TextBox 92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3" name="TextBox 92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4" name="TextBox 92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5" name="TextBox 92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6" name="TextBox 92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7" name="TextBox 92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8" name="TextBox 92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29" name="TextBox 92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0" name="TextBox 92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1" name="TextBox 93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2" name="TextBox 93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33" name="TextBox 93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34" name="TextBox 93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35" name="TextBox 93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36" name="TextBox 93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7" name="TextBox 93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8" name="TextBox 93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39" name="TextBox 93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0" name="TextBox 93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1" name="TextBox 94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2" name="TextBox 94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3" name="TextBox 94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4" name="TextBox 94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5" name="TextBox 944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6" name="TextBox 945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47" name="TextBox 94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48" name="TextBox 94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49" name="TextBox 94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50" name="TextBox 94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1" name="TextBox 95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2" name="TextBox 95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53" name="TextBox 95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54" name="TextBox 95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5" name="TextBox 95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6" name="TextBox 95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57" name="TextBox 95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51</xdr:row>
      <xdr:rowOff>103415</xdr:rowOff>
    </xdr:from>
    <xdr:ext cx="280205" cy="184731"/>
    <xdr:sp macro="" textlink="">
      <xdr:nvSpPr>
        <xdr:cNvPr id="958" name="TextBox 95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59" name="TextBox 958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0" name="TextBox 959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1" name="TextBox 96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2" name="TextBox 96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3" name="TextBox 96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4" name="TextBox 96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5" name="TextBox 96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6" name="TextBox 96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7" name="TextBox 96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8" name="TextBox 96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69" name="TextBox 96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0" name="TextBox 96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1" name="TextBox 97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2" name="TextBox 97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73" name="TextBox 97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74" name="TextBox 97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75" name="TextBox 97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76" name="TextBox 97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7" name="TextBox 97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8" name="TextBox 97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79" name="TextBox 97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0" name="TextBox 97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1" name="TextBox 98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2" name="TextBox 98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3" name="TextBox 98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4" name="TextBox 98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5" name="TextBox 984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6" name="TextBox 985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87" name="TextBox 98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88" name="TextBox 98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89" name="TextBox 98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90" name="TextBox 98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1" name="TextBox 99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2" name="TextBox 99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93" name="TextBox 99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94" name="TextBox 99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5" name="TextBox 99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6" name="TextBox 99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97" name="TextBox 99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52</xdr:row>
      <xdr:rowOff>103415</xdr:rowOff>
    </xdr:from>
    <xdr:ext cx="280205" cy="184731"/>
    <xdr:sp macro="" textlink="">
      <xdr:nvSpPr>
        <xdr:cNvPr id="998" name="TextBox 99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999" name="TextBox 998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0" name="TextBox 999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1" name="TextBox 100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2" name="TextBox 100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3" name="TextBox 100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4" name="TextBox 100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5" name="TextBox 100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6" name="TextBox 100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7" name="TextBox 100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8" name="TextBox 100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09" name="TextBox 100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0" name="TextBox 100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1" name="TextBox 101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2" name="TextBox 101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13" name="TextBox 101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14" name="TextBox 101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15" name="TextBox 101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16" name="TextBox 101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7" name="TextBox 101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8" name="TextBox 101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19" name="TextBox 101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0" name="TextBox 101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1" name="TextBox 102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2" name="TextBox 102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3" name="TextBox 102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4" name="TextBox 102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5" name="TextBox 1024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6" name="TextBox 1025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27" name="TextBox 102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28" name="TextBox 102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29" name="TextBox 102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30" name="TextBox 102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1" name="TextBox 103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2" name="TextBox 103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33" name="TextBox 103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34" name="TextBox 103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5" name="TextBox 103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6" name="TextBox 103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37" name="TextBox 103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53</xdr:row>
      <xdr:rowOff>103415</xdr:rowOff>
    </xdr:from>
    <xdr:ext cx="280205" cy="184731"/>
    <xdr:sp macro="" textlink="">
      <xdr:nvSpPr>
        <xdr:cNvPr id="1038" name="TextBox 103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39" name="TextBox 1038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0" name="TextBox 1039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1" name="TextBox 104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2" name="TextBox 104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3" name="TextBox 104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4" name="TextBox 104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5" name="TextBox 104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6" name="TextBox 104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7" name="TextBox 104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8" name="TextBox 104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49" name="TextBox 104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0" name="TextBox 104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1" name="TextBox 105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2" name="TextBox 105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53" name="TextBox 105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54" name="TextBox 105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55" name="TextBox 105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56" name="TextBox 105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7" name="TextBox 105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8" name="TextBox 105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59" name="TextBox 105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0" name="TextBox 105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1" name="TextBox 106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2" name="TextBox 106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3" name="TextBox 106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4" name="TextBox 106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5" name="TextBox 1064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6" name="TextBox 1065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67" name="TextBox 106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68" name="TextBox 106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69" name="TextBox 106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70" name="TextBox 106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1" name="TextBox 107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2" name="TextBox 107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73" name="TextBox 107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74" name="TextBox 107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5" name="TextBox 107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6" name="TextBox 107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77" name="TextBox 107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54</xdr:row>
      <xdr:rowOff>103415</xdr:rowOff>
    </xdr:from>
    <xdr:ext cx="280205" cy="184731"/>
    <xdr:sp macro="" textlink="">
      <xdr:nvSpPr>
        <xdr:cNvPr id="1078" name="TextBox 107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79" name="TextBox 1078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0" name="TextBox 1079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1" name="TextBox 108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2" name="TextBox 108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3" name="TextBox 108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4" name="TextBox 108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5" name="TextBox 108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6" name="TextBox 108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7" name="TextBox 108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8" name="TextBox 108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89" name="TextBox 108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0" name="TextBox 108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1" name="TextBox 109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2" name="TextBox 109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093" name="TextBox 109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094" name="TextBox 109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095" name="TextBox 109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096" name="TextBox 109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7" name="TextBox 109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8" name="TextBox 109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099" name="TextBox 109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0" name="TextBox 109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1" name="TextBox 110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2" name="TextBox 110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3" name="TextBox 110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4" name="TextBox 110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5" name="TextBox 1104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6" name="TextBox 1105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07" name="TextBox 110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08" name="TextBox 110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09" name="TextBox 110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10" name="TextBox 110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1" name="TextBox 111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2" name="TextBox 111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13" name="TextBox 111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14" name="TextBox 111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5" name="TextBox 111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6" name="TextBox 111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17" name="TextBox 111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55</xdr:row>
      <xdr:rowOff>103415</xdr:rowOff>
    </xdr:from>
    <xdr:ext cx="280205" cy="184731"/>
    <xdr:sp macro="" textlink="">
      <xdr:nvSpPr>
        <xdr:cNvPr id="1118" name="TextBox 111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19" name="TextBox 1118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0" name="TextBox 1119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1" name="TextBox 112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2" name="TextBox 112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3" name="TextBox 112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4" name="TextBox 112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5" name="TextBox 112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6" name="TextBox 112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7" name="TextBox 112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8" name="TextBox 112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29" name="TextBox 112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0" name="TextBox 112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1" name="TextBox 113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2" name="TextBox 113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33" name="TextBox 113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34" name="TextBox 113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35" name="TextBox 113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36" name="TextBox 113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7" name="TextBox 113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8" name="TextBox 113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39" name="TextBox 113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0" name="TextBox 113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1" name="TextBox 1140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2" name="TextBox 1141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3" name="TextBox 114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4" name="TextBox 114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5" name="TextBox 1144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6" name="TextBox 1145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47" name="TextBox 114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48" name="TextBox 114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49" name="TextBox 1148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50" name="TextBox 1149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51" name="TextBox 115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52" name="TextBox 115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53" name="TextBox 1152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54" name="TextBox 1153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55" name="TextBox 115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56" name="TextBox 115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57" name="TextBox 1156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56</xdr:row>
      <xdr:rowOff>103415</xdr:rowOff>
    </xdr:from>
    <xdr:ext cx="280205" cy="184731"/>
    <xdr:sp macro="" textlink="">
      <xdr:nvSpPr>
        <xdr:cNvPr id="1158" name="TextBox 1157"/>
        <xdr:cNvSpPr txBox="1"/>
      </xdr:nvSpPr>
      <xdr:spPr>
        <a:xfrm rot="5400000">
          <a:off x="7743937" y="10376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59" name="TextBox 1158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0" name="TextBox 1159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1" name="TextBox 1160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2" name="TextBox 1161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3" name="TextBox 1162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4" name="TextBox 1163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5" name="TextBox 1164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6" name="TextBox 1165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7" name="TextBox 1166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57</xdr:row>
      <xdr:rowOff>103415</xdr:rowOff>
    </xdr:from>
    <xdr:ext cx="280205" cy="184731"/>
    <xdr:sp macro="" textlink="">
      <xdr:nvSpPr>
        <xdr:cNvPr id="1168" name="TextBox 1167"/>
        <xdr:cNvSpPr txBox="1"/>
      </xdr:nvSpPr>
      <xdr:spPr>
        <a:xfrm rot="5400000">
          <a:off x="7743937" y="106305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69" name="TextBox 1168"/>
        <xdr:cNvSpPr txBox="1"/>
      </xdr:nvSpPr>
      <xdr:spPr>
        <a:xfrm rot="5400000">
          <a:off x="7743937" y="463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70" name="TextBox 1169"/>
        <xdr:cNvSpPr txBox="1"/>
      </xdr:nvSpPr>
      <xdr:spPr>
        <a:xfrm rot="5400000">
          <a:off x="7743937" y="463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1" name="TextBox 1170"/>
        <xdr:cNvSpPr txBox="1"/>
      </xdr:nvSpPr>
      <xdr:spPr>
        <a:xfrm rot="5400000">
          <a:off x="7743937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2" name="TextBox 1171"/>
        <xdr:cNvSpPr txBox="1"/>
      </xdr:nvSpPr>
      <xdr:spPr>
        <a:xfrm rot="5400000">
          <a:off x="7743937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73" name="TextBox 1172"/>
        <xdr:cNvSpPr txBox="1"/>
      </xdr:nvSpPr>
      <xdr:spPr>
        <a:xfrm rot="5400000">
          <a:off x="7743937" y="463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74" name="TextBox 1173"/>
        <xdr:cNvSpPr txBox="1"/>
      </xdr:nvSpPr>
      <xdr:spPr>
        <a:xfrm rot="5400000">
          <a:off x="7743937" y="463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75" name="TextBox 1174"/>
        <xdr:cNvSpPr txBox="1"/>
      </xdr:nvSpPr>
      <xdr:spPr>
        <a:xfrm rot="5400000">
          <a:off x="7743937" y="463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21</xdr:row>
      <xdr:rowOff>103415</xdr:rowOff>
    </xdr:from>
    <xdr:ext cx="280205" cy="184731"/>
    <xdr:sp macro="" textlink="">
      <xdr:nvSpPr>
        <xdr:cNvPr id="1176" name="TextBox 1175"/>
        <xdr:cNvSpPr txBox="1"/>
      </xdr:nvSpPr>
      <xdr:spPr>
        <a:xfrm rot="5400000">
          <a:off x="7743937" y="4636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7" name="TextBox 1176"/>
        <xdr:cNvSpPr txBox="1"/>
      </xdr:nvSpPr>
      <xdr:spPr>
        <a:xfrm rot="5400000">
          <a:off x="7743937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8" name="TextBox 1177"/>
        <xdr:cNvSpPr txBox="1"/>
      </xdr:nvSpPr>
      <xdr:spPr>
        <a:xfrm rot="5400000">
          <a:off x="7743937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79" name="TextBox 1178"/>
        <xdr:cNvSpPr txBox="1"/>
      </xdr:nvSpPr>
      <xdr:spPr>
        <a:xfrm rot="5400000">
          <a:off x="7743937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22</xdr:row>
      <xdr:rowOff>103415</xdr:rowOff>
    </xdr:from>
    <xdr:ext cx="280205" cy="184731"/>
    <xdr:sp macro="" textlink="">
      <xdr:nvSpPr>
        <xdr:cNvPr id="1180" name="TextBox 1179"/>
        <xdr:cNvSpPr txBox="1"/>
      </xdr:nvSpPr>
      <xdr:spPr>
        <a:xfrm rot="5400000">
          <a:off x="7743937" y="4890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2" name="TextBox 1"/>
        <xdr:cNvSpPr txBox="1"/>
      </xdr:nvSpPr>
      <xdr:spPr>
        <a:xfrm rot="5400000">
          <a:off x="584198" y="168882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17780</xdr:colOff>
      <xdr:row>66</xdr:row>
      <xdr:rowOff>160020</xdr:rowOff>
    </xdr:from>
    <xdr:ext cx="280205" cy="384849"/>
    <xdr:sp macro="" textlink="">
      <xdr:nvSpPr>
        <xdr:cNvPr id="3" name="TextBox 2"/>
        <xdr:cNvSpPr txBox="1"/>
      </xdr:nvSpPr>
      <xdr:spPr>
        <a:xfrm rot="5400000">
          <a:off x="-34542" y="15414242"/>
          <a:ext cx="38484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E-3</a:t>
          </a:r>
        </a:p>
      </xdr:txBody>
    </xdr:sp>
    <xdr:clientData/>
  </xdr:oneCellAnchor>
  <xdr:oneCellAnchor>
    <xdr:from>
      <xdr:col>1</xdr:col>
      <xdr:colOff>0</xdr:colOff>
      <xdr:row>32</xdr:row>
      <xdr:rowOff>100059</xdr:rowOff>
    </xdr:from>
    <xdr:ext cx="280205" cy="184731"/>
    <xdr:sp macro="" textlink="">
      <xdr:nvSpPr>
        <xdr:cNvPr id="4" name="TextBox 3"/>
        <xdr:cNvSpPr txBox="1"/>
      </xdr:nvSpPr>
      <xdr:spPr>
        <a:xfrm rot="5400000">
          <a:off x="421117" y="7131302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5" name="TextBox 4"/>
        <xdr:cNvSpPr txBox="1"/>
      </xdr:nvSpPr>
      <xdr:spPr>
        <a:xfrm rot="5400000">
          <a:off x="584198" y="18625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6" name="TextBox 5"/>
        <xdr:cNvSpPr txBox="1"/>
      </xdr:nvSpPr>
      <xdr:spPr>
        <a:xfrm rot="5400000">
          <a:off x="584198" y="18823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7" name="TextBox 6"/>
        <xdr:cNvSpPr txBox="1"/>
      </xdr:nvSpPr>
      <xdr:spPr>
        <a:xfrm rot="5400000">
          <a:off x="584198" y="18823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8" name="TextBox 7"/>
        <xdr:cNvSpPr txBox="1"/>
      </xdr:nvSpPr>
      <xdr:spPr>
        <a:xfrm rot="5400000">
          <a:off x="584198" y="189184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163081</xdr:colOff>
      <xdr:row>59</xdr:row>
      <xdr:rowOff>103415</xdr:rowOff>
    </xdr:from>
    <xdr:ext cx="280205" cy="184731"/>
    <xdr:sp macro="" textlink="">
      <xdr:nvSpPr>
        <xdr:cNvPr id="9" name="TextBox 8"/>
        <xdr:cNvSpPr txBox="1"/>
      </xdr:nvSpPr>
      <xdr:spPr>
        <a:xfrm rot="5400000">
          <a:off x="8821418" y="149527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163081</xdr:colOff>
      <xdr:row>59</xdr:row>
      <xdr:rowOff>103415</xdr:rowOff>
    </xdr:from>
    <xdr:ext cx="280205" cy="184731"/>
    <xdr:sp macro="" textlink="">
      <xdr:nvSpPr>
        <xdr:cNvPr id="10" name="TextBox 9"/>
        <xdr:cNvSpPr txBox="1"/>
      </xdr:nvSpPr>
      <xdr:spPr>
        <a:xfrm rot="5400000">
          <a:off x="8821418" y="149527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12</xdr:col>
      <xdr:colOff>163081</xdr:colOff>
      <xdr:row>60</xdr:row>
      <xdr:rowOff>103415</xdr:rowOff>
    </xdr:from>
    <xdr:ext cx="280205" cy="184731"/>
    <xdr:sp macro="" textlink="">
      <xdr:nvSpPr>
        <xdr:cNvPr id="11" name="TextBox 10"/>
        <xdr:cNvSpPr txBox="1"/>
      </xdr:nvSpPr>
      <xdr:spPr>
        <a:xfrm rot="5400000">
          <a:off x="8821418" y="151813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103415</xdr:rowOff>
    </xdr:from>
    <xdr:ext cx="280205" cy="184731"/>
    <xdr:sp macro="" textlink="">
      <xdr:nvSpPr>
        <xdr:cNvPr id="12" name="TextBox 11"/>
        <xdr:cNvSpPr txBox="1"/>
      </xdr:nvSpPr>
      <xdr:spPr>
        <a:xfrm rot="5400000">
          <a:off x="641349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103415</xdr:rowOff>
    </xdr:from>
    <xdr:ext cx="280205" cy="184731"/>
    <xdr:sp macro="" textlink="">
      <xdr:nvSpPr>
        <xdr:cNvPr id="13" name="TextBox 12"/>
        <xdr:cNvSpPr txBox="1"/>
      </xdr:nvSpPr>
      <xdr:spPr>
        <a:xfrm rot="5400000">
          <a:off x="641349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15</xdr:col>
      <xdr:colOff>163081</xdr:colOff>
      <xdr:row>57</xdr:row>
      <xdr:rowOff>0</xdr:rowOff>
    </xdr:from>
    <xdr:ext cx="280205" cy="184731"/>
    <xdr:sp macro="" textlink="">
      <xdr:nvSpPr>
        <xdr:cNvPr id="14" name="TextBox 13"/>
        <xdr:cNvSpPr txBox="1"/>
      </xdr:nvSpPr>
      <xdr:spPr>
        <a:xfrm rot="5400000">
          <a:off x="10353038" y="13215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15" name="TextBox 14"/>
        <xdr:cNvSpPr txBox="1"/>
      </xdr:nvSpPr>
      <xdr:spPr>
        <a:xfrm rot="5400000">
          <a:off x="584198" y="18823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16" name="TextBox 15"/>
        <xdr:cNvSpPr txBox="1"/>
      </xdr:nvSpPr>
      <xdr:spPr>
        <a:xfrm rot="5400000">
          <a:off x="584198" y="19021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17" name="TextBox 16"/>
        <xdr:cNvSpPr txBox="1"/>
      </xdr:nvSpPr>
      <xdr:spPr>
        <a:xfrm rot="5400000">
          <a:off x="584198" y="19021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18" name="TextBox 17"/>
        <xdr:cNvSpPr txBox="1"/>
      </xdr:nvSpPr>
      <xdr:spPr>
        <a:xfrm rot="5400000">
          <a:off x="584198" y="19021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19" name="TextBox 18"/>
        <xdr:cNvSpPr txBox="1"/>
      </xdr:nvSpPr>
      <xdr:spPr>
        <a:xfrm rot="5400000">
          <a:off x="584198" y="19021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20" name="TextBox 19"/>
        <xdr:cNvSpPr txBox="1"/>
      </xdr:nvSpPr>
      <xdr:spPr>
        <a:xfrm rot="5400000">
          <a:off x="584198" y="1951280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21" name="TextBox 20"/>
        <xdr:cNvSpPr txBox="1"/>
      </xdr:nvSpPr>
      <xdr:spPr>
        <a:xfrm rot="5400000">
          <a:off x="584198" y="19021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22" name="TextBox 21"/>
        <xdr:cNvSpPr txBox="1"/>
      </xdr:nvSpPr>
      <xdr:spPr>
        <a:xfrm rot="5400000">
          <a:off x="584198" y="1951280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68</xdr:row>
      <xdr:rowOff>0</xdr:rowOff>
    </xdr:from>
    <xdr:ext cx="280205" cy="184731"/>
    <xdr:sp macro="" textlink="">
      <xdr:nvSpPr>
        <xdr:cNvPr id="23" name="TextBox 22"/>
        <xdr:cNvSpPr txBox="1"/>
      </xdr:nvSpPr>
      <xdr:spPr>
        <a:xfrm rot="5400000">
          <a:off x="584198" y="1951280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103415</xdr:rowOff>
    </xdr:from>
    <xdr:ext cx="280205" cy="184731"/>
    <xdr:sp macro="" textlink="">
      <xdr:nvSpPr>
        <xdr:cNvPr id="24" name="TextBox 23"/>
        <xdr:cNvSpPr txBox="1"/>
      </xdr:nvSpPr>
      <xdr:spPr>
        <a:xfrm rot="5400000">
          <a:off x="424941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103415</xdr:rowOff>
    </xdr:from>
    <xdr:ext cx="280205" cy="184731"/>
    <xdr:sp macro="" textlink="">
      <xdr:nvSpPr>
        <xdr:cNvPr id="25" name="TextBox 24"/>
        <xdr:cNvSpPr txBox="1"/>
      </xdr:nvSpPr>
      <xdr:spPr>
        <a:xfrm rot="5400000">
          <a:off x="424941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0</xdr:colOff>
      <xdr:row>35</xdr:row>
      <xdr:rowOff>137160</xdr:rowOff>
    </xdr:from>
    <xdr:ext cx="280205" cy="384849"/>
    <xdr:sp macro="" textlink="">
      <xdr:nvSpPr>
        <xdr:cNvPr id="27" name="TextBox 26"/>
        <xdr:cNvSpPr txBox="1"/>
      </xdr:nvSpPr>
      <xdr:spPr>
        <a:xfrm rot="5400000">
          <a:off x="-52322" y="8281922"/>
          <a:ext cx="38484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E-3</a:t>
          </a:r>
        </a:p>
      </xdr:txBody>
    </xdr:sp>
    <xdr:clientData/>
  </xdr:oneCellAnchor>
  <xdr:oneCellAnchor>
    <xdr:from>
      <xdr:col>3</xdr:col>
      <xdr:colOff>0</xdr:colOff>
      <xdr:row>10</xdr:row>
      <xdr:rowOff>103415</xdr:rowOff>
    </xdr:from>
    <xdr:ext cx="280205" cy="184731"/>
    <xdr:sp macro="" textlink="">
      <xdr:nvSpPr>
        <xdr:cNvPr id="28" name="TextBox 27"/>
        <xdr:cNvSpPr txBox="1"/>
      </xdr:nvSpPr>
      <xdr:spPr>
        <a:xfrm rot="5400000">
          <a:off x="6413498" y="27379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29" name="TextBox 28"/>
        <xdr:cNvSpPr txBox="1"/>
      </xdr:nvSpPr>
      <xdr:spPr>
        <a:xfrm rot="5400000">
          <a:off x="6413498" y="293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30" name="TextBox 29"/>
        <xdr:cNvSpPr txBox="1"/>
      </xdr:nvSpPr>
      <xdr:spPr>
        <a:xfrm rot="5400000">
          <a:off x="6413498" y="293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13</xdr:row>
      <xdr:rowOff>103415</xdr:rowOff>
    </xdr:from>
    <xdr:ext cx="280205" cy="184731"/>
    <xdr:sp macro="" textlink="">
      <xdr:nvSpPr>
        <xdr:cNvPr id="31" name="TextBox 30"/>
        <xdr:cNvSpPr txBox="1"/>
      </xdr:nvSpPr>
      <xdr:spPr>
        <a:xfrm rot="5400000">
          <a:off x="6413498" y="31341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24</xdr:row>
      <xdr:rowOff>103415</xdr:rowOff>
    </xdr:from>
    <xdr:ext cx="280205" cy="184731"/>
    <xdr:sp macro="" textlink="">
      <xdr:nvSpPr>
        <xdr:cNvPr id="32" name="TextBox 31"/>
        <xdr:cNvSpPr txBox="1"/>
      </xdr:nvSpPr>
      <xdr:spPr>
        <a:xfrm rot="5400000">
          <a:off x="6413498" y="9115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24</xdr:row>
      <xdr:rowOff>103415</xdr:rowOff>
    </xdr:from>
    <xdr:ext cx="280205" cy="184731"/>
    <xdr:sp macro="" textlink="">
      <xdr:nvSpPr>
        <xdr:cNvPr id="33" name="TextBox 32"/>
        <xdr:cNvSpPr txBox="1"/>
      </xdr:nvSpPr>
      <xdr:spPr>
        <a:xfrm rot="5400000">
          <a:off x="6413498" y="9115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42</xdr:row>
      <xdr:rowOff>103415</xdr:rowOff>
    </xdr:from>
    <xdr:ext cx="280205" cy="184731"/>
    <xdr:sp macro="" textlink="">
      <xdr:nvSpPr>
        <xdr:cNvPr id="34" name="TextBox 33"/>
        <xdr:cNvSpPr txBox="1"/>
      </xdr:nvSpPr>
      <xdr:spPr>
        <a:xfrm rot="5400000">
          <a:off x="6413498" y="9313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280205" cy="184731"/>
    <xdr:sp macro="" textlink="">
      <xdr:nvSpPr>
        <xdr:cNvPr id="35" name="TextBox 34"/>
        <xdr:cNvSpPr txBox="1"/>
      </xdr:nvSpPr>
      <xdr:spPr>
        <a:xfrm rot="5400000">
          <a:off x="6413498" y="12819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280205" cy="184731"/>
    <xdr:sp macro="" textlink="">
      <xdr:nvSpPr>
        <xdr:cNvPr id="36" name="TextBox 35"/>
        <xdr:cNvSpPr txBox="1"/>
      </xdr:nvSpPr>
      <xdr:spPr>
        <a:xfrm rot="5400000">
          <a:off x="6413498" y="12819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103415</xdr:rowOff>
    </xdr:from>
    <xdr:ext cx="280205" cy="184731"/>
    <xdr:sp macro="" textlink="">
      <xdr:nvSpPr>
        <xdr:cNvPr id="37" name="TextBox 36"/>
        <xdr:cNvSpPr txBox="1"/>
      </xdr:nvSpPr>
      <xdr:spPr>
        <a:xfrm rot="5400000">
          <a:off x="641349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280205" cy="184731"/>
    <xdr:sp macro="" textlink="">
      <xdr:nvSpPr>
        <xdr:cNvPr id="38" name="TextBox 37"/>
        <xdr:cNvSpPr txBox="1"/>
      </xdr:nvSpPr>
      <xdr:spPr>
        <a:xfrm rot="5400000">
          <a:off x="6413498" y="12819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280205" cy="184731"/>
    <xdr:sp macro="" textlink="">
      <xdr:nvSpPr>
        <xdr:cNvPr id="39" name="TextBox 38"/>
        <xdr:cNvSpPr txBox="1"/>
      </xdr:nvSpPr>
      <xdr:spPr>
        <a:xfrm rot="5400000">
          <a:off x="6413498" y="12819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103415</xdr:rowOff>
    </xdr:from>
    <xdr:ext cx="280205" cy="184731"/>
    <xdr:sp macro="" textlink="">
      <xdr:nvSpPr>
        <xdr:cNvPr id="40" name="TextBox 39"/>
        <xdr:cNvSpPr txBox="1"/>
      </xdr:nvSpPr>
      <xdr:spPr>
        <a:xfrm rot="5400000">
          <a:off x="641349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103415</xdr:rowOff>
    </xdr:from>
    <xdr:ext cx="280205" cy="184731"/>
    <xdr:sp macro="" textlink="">
      <xdr:nvSpPr>
        <xdr:cNvPr id="41" name="TextBox 40"/>
        <xdr:cNvSpPr txBox="1"/>
      </xdr:nvSpPr>
      <xdr:spPr>
        <a:xfrm rot="5400000">
          <a:off x="736599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103415</xdr:rowOff>
    </xdr:from>
    <xdr:ext cx="280205" cy="184731"/>
    <xdr:sp macro="" textlink="">
      <xdr:nvSpPr>
        <xdr:cNvPr id="42" name="TextBox 41"/>
        <xdr:cNvSpPr txBox="1"/>
      </xdr:nvSpPr>
      <xdr:spPr>
        <a:xfrm rot="5400000">
          <a:off x="736599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10</xdr:row>
      <xdr:rowOff>103415</xdr:rowOff>
    </xdr:from>
    <xdr:ext cx="280205" cy="184731"/>
    <xdr:sp macro="" textlink="">
      <xdr:nvSpPr>
        <xdr:cNvPr id="43" name="TextBox 42"/>
        <xdr:cNvSpPr txBox="1"/>
      </xdr:nvSpPr>
      <xdr:spPr>
        <a:xfrm rot="5400000">
          <a:off x="7365998" y="27379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44" name="TextBox 43"/>
        <xdr:cNvSpPr txBox="1"/>
      </xdr:nvSpPr>
      <xdr:spPr>
        <a:xfrm rot="5400000">
          <a:off x="7365998" y="293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12</xdr:row>
      <xdr:rowOff>103415</xdr:rowOff>
    </xdr:from>
    <xdr:ext cx="280205" cy="184731"/>
    <xdr:sp macro="" textlink="">
      <xdr:nvSpPr>
        <xdr:cNvPr id="45" name="TextBox 44"/>
        <xdr:cNvSpPr txBox="1"/>
      </xdr:nvSpPr>
      <xdr:spPr>
        <a:xfrm rot="5400000">
          <a:off x="7365998" y="293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13</xdr:row>
      <xdr:rowOff>103415</xdr:rowOff>
    </xdr:from>
    <xdr:ext cx="280205" cy="184731"/>
    <xdr:sp macro="" textlink="">
      <xdr:nvSpPr>
        <xdr:cNvPr id="46" name="TextBox 45"/>
        <xdr:cNvSpPr txBox="1"/>
      </xdr:nvSpPr>
      <xdr:spPr>
        <a:xfrm rot="5400000">
          <a:off x="7365998" y="31341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24</xdr:row>
      <xdr:rowOff>103415</xdr:rowOff>
    </xdr:from>
    <xdr:ext cx="280205" cy="184731"/>
    <xdr:sp macro="" textlink="">
      <xdr:nvSpPr>
        <xdr:cNvPr id="47" name="TextBox 46"/>
        <xdr:cNvSpPr txBox="1"/>
      </xdr:nvSpPr>
      <xdr:spPr>
        <a:xfrm rot="5400000">
          <a:off x="7365998" y="9115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24</xdr:row>
      <xdr:rowOff>103415</xdr:rowOff>
    </xdr:from>
    <xdr:ext cx="280205" cy="184731"/>
    <xdr:sp macro="" textlink="">
      <xdr:nvSpPr>
        <xdr:cNvPr id="48" name="TextBox 47"/>
        <xdr:cNvSpPr txBox="1"/>
      </xdr:nvSpPr>
      <xdr:spPr>
        <a:xfrm rot="5400000">
          <a:off x="7365998" y="9115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42</xdr:row>
      <xdr:rowOff>103415</xdr:rowOff>
    </xdr:from>
    <xdr:ext cx="280205" cy="184731"/>
    <xdr:sp macro="" textlink="">
      <xdr:nvSpPr>
        <xdr:cNvPr id="49" name="TextBox 48"/>
        <xdr:cNvSpPr txBox="1"/>
      </xdr:nvSpPr>
      <xdr:spPr>
        <a:xfrm rot="5400000">
          <a:off x="7365998" y="9313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280205" cy="184731"/>
    <xdr:sp macro="" textlink="">
      <xdr:nvSpPr>
        <xdr:cNvPr id="50" name="TextBox 49"/>
        <xdr:cNvSpPr txBox="1"/>
      </xdr:nvSpPr>
      <xdr:spPr>
        <a:xfrm rot="5400000">
          <a:off x="7365998" y="12819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280205" cy="184731"/>
    <xdr:sp macro="" textlink="">
      <xdr:nvSpPr>
        <xdr:cNvPr id="51" name="TextBox 50"/>
        <xdr:cNvSpPr txBox="1"/>
      </xdr:nvSpPr>
      <xdr:spPr>
        <a:xfrm rot="5400000">
          <a:off x="7365998" y="12819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103415</xdr:rowOff>
    </xdr:from>
    <xdr:ext cx="280205" cy="184731"/>
    <xdr:sp macro="" textlink="">
      <xdr:nvSpPr>
        <xdr:cNvPr id="52" name="TextBox 51"/>
        <xdr:cNvSpPr txBox="1"/>
      </xdr:nvSpPr>
      <xdr:spPr>
        <a:xfrm rot="5400000">
          <a:off x="736599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280205" cy="184731"/>
    <xdr:sp macro="" textlink="">
      <xdr:nvSpPr>
        <xdr:cNvPr id="53" name="TextBox 52"/>
        <xdr:cNvSpPr txBox="1"/>
      </xdr:nvSpPr>
      <xdr:spPr>
        <a:xfrm rot="5400000">
          <a:off x="7365998" y="12819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280205" cy="184731"/>
    <xdr:sp macro="" textlink="">
      <xdr:nvSpPr>
        <xdr:cNvPr id="54" name="TextBox 53"/>
        <xdr:cNvSpPr txBox="1"/>
      </xdr:nvSpPr>
      <xdr:spPr>
        <a:xfrm rot="5400000">
          <a:off x="7365998" y="12819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3</xdr:col>
      <xdr:colOff>0</xdr:colOff>
      <xdr:row>56</xdr:row>
      <xdr:rowOff>103415</xdr:rowOff>
    </xdr:from>
    <xdr:ext cx="280205" cy="184731"/>
    <xdr:sp macro="" textlink="">
      <xdr:nvSpPr>
        <xdr:cNvPr id="55" name="TextBox 54"/>
        <xdr:cNvSpPr txBox="1"/>
      </xdr:nvSpPr>
      <xdr:spPr>
        <a:xfrm rot="5400000">
          <a:off x="736599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103415</xdr:rowOff>
    </xdr:from>
    <xdr:ext cx="280205" cy="184731"/>
    <xdr:sp macro="" textlink="">
      <xdr:nvSpPr>
        <xdr:cNvPr id="56" name="TextBox 55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103415</xdr:rowOff>
    </xdr:from>
    <xdr:ext cx="280205" cy="184731"/>
    <xdr:sp macro="" textlink="">
      <xdr:nvSpPr>
        <xdr:cNvPr id="57" name="TextBox 56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103415</xdr:rowOff>
    </xdr:from>
    <xdr:ext cx="280205" cy="184731"/>
    <xdr:sp macro="" textlink="">
      <xdr:nvSpPr>
        <xdr:cNvPr id="58" name="TextBox 57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103415</xdr:rowOff>
    </xdr:from>
    <xdr:ext cx="280205" cy="184731"/>
    <xdr:sp macro="" textlink="">
      <xdr:nvSpPr>
        <xdr:cNvPr id="59" name="TextBox 58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10</xdr:row>
      <xdr:rowOff>103415</xdr:rowOff>
    </xdr:from>
    <xdr:ext cx="280205" cy="184731"/>
    <xdr:sp macro="" textlink="">
      <xdr:nvSpPr>
        <xdr:cNvPr id="60" name="TextBox 59"/>
        <xdr:cNvSpPr txBox="1"/>
      </xdr:nvSpPr>
      <xdr:spPr>
        <a:xfrm rot="5400000">
          <a:off x="309573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12</xdr:row>
      <xdr:rowOff>103415</xdr:rowOff>
    </xdr:from>
    <xdr:ext cx="280205" cy="184731"/>
    <xdr:sp macro="" textlink="">
      <xdr:nvSpPr>
        <xdr:cNvPr id="61" name="TextBox 60"/>
        <xdr:cNvSpPr txBox="1"/>
      </xdr:nvSpPr>
      <xdr:spPr>
        <a:xfrm rot="5400000">
          <a:off x="3095737" y="2440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12</xdr:row>
      <xdr:rowOff>103415</xdr:rowOff>
    </xdr:from>
    <xdr:ext cx="280205" cy="184731"/>
    <xdr:sp macro="" textlink="">
      <xdr:nvSpPr>
        <xdr:cNvPr id="62" name="TextBox 61"/>
        <xdr:cNvSpPr txBox="1"/>
      </xdr:nvSpPr>
      <xdr:spPr>
        <a:xfrm rot="5400000">
          <a:off x="3095737" y="2440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13</xdr:row>
      <xdr:rowOff>103415</xdr:rowOff>
    </xdr:from>
    <xdr:ext cx="280205" cy="184731"/>
    <xdr:sp macro="" textlink="">
      <xdr:nvSpPr>
        <xdr:cNvPr id="63" name="TextBox 62"/>
        <xdr:cNvSpPr txBox="1"/>
      </xdr:nvSpPr>
      <xdr:spPr>
        <a:xfrm rot="5400000">
          <a:off x="3095737" y="2638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24</xdr:row>
      <xdr:rowOff>103415</xdr:rowOff>
    </xdr:from>
    <xdr:ext cx="280205" cy="184731"/>
    <xdr:sp macro="" textlink="">
      <xdr:nvSpPr>
        <xdr:cNvPr id="64" name="TextBox 63"/>
        <xdr:cNvSpPr txBox="1"/>
      </xdr:nvSpPr>
      <xdr:spPr>
        <a:xfrm rot="5400000">
          <a:off x="3095737" y="7957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24</xdr:row>
      <xdr:rowOff>103415</xdr:rowOff>
    </xdr:from>
    <xdr:ext cx="280205" cy="184731"/>
    <xdr:sp macro="" textlink="">
      <xdr:nvSpPr>
        <xdr:cNvPr id="65" name="TextBox 64"/>
        <xdr:cNvSpPr txBox="1"/>
      </xdr:nvSpPr>
      <xdr:spPr>
        <a:xfrm rot="5400000">
          <a:off x="3095737" y="7957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42</xdr:row>
      <xdr:rowOff>103415</xdr:rowOff>
    </xdr:from>
    <xdr:ext cx="280205" cy="184731"/>
    <xdr:sp macro="" textlink="">
      <xdr:nvSpPr>
        <xdr:cNvPr id="66" name="TextBox 65"/>
        <xdr:cNvSpPr txBox="1"/>
      </xdr:nvSpPr>
      <xdr:spPr>
        <a:xfrm rot="5400000">
          <a:off x="3095737" y="8155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280205" cy="184731"/>
    <xdr:sp macro="" textlink="">
      <xdr:nvSpPr>
        <xdr:cNvPr id="67" name="TextBox 66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280205" cy="184731"/>
    <xdr:sp macro="" textlink="">
      <xdr:nvSpPr>
        <xdr:cNvPr id="68" name="TextBox 67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103415</xdr:rowOff>
    </xdr:from>
    <xdr:ext cx="280205" cy="184731"/>
    <xdr:sp macro="" textlink="">
      <xdr:nvSpPr>
        <xdr:cNvPr id="69" name="TextBox 68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280205" cy="184731"/>
    <xdr:sp macro="" textlink="">
      <xdr:nvSpPr>
        <xdr:cNvPr id="70" name="TextBox 69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280205" cy="184731"/>
    <xdr:sp macro="" textlink="">
      <xdr:nvSpPr>
        <xdr:cNvPr id="71" name="TextBox 70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103415</xdr:rowOff>
    </xdr:from>
    <xdr:ext cx="280205" cy="184731"/>
    <xdr:sp macro="" textlink="">
      <xdr:nvSpPr>
        <xdr:cNvPr id="72" name="TextBox 71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103415</xdr:rowOff>
    </xdr:from>
    <xdr:ext cx="280205" cy="184731"/>
    <xdr:sp macro="" textlink="">
      <xdr:nvSpPr>
        <xdr:cNvPr id="73" name="TextBox 72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103415</xdr:rowOff>
    </xdr:from>
    <xdr:ext cx="280205" cy="184731"/>
    <xdr:sp macro="" textlink="">
      <xdr:nvSpPr>
        <xdr:cNvPr id="74" name="TextBox 73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10</xdr:row>
      <xdr:rowOff>103415</xdr:rowOff>
    </xdr:from>
    <xdr:ext cx="280205" cy="184731"/>
    <xdr:sp macro="" textlink="">
      <xdr:nvSpPr>
        <xdr:cNvPr id="75" name="TextBox 74"/>
        <xdr:cNvSpPr txBox="1"/>
      </xdr:nvSpPr>
      <xdr:spPr>
        <a:xfrm rot="5400000">
          <a:off x="309573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12</xdr:row>
      <xdr:rowOff>103415</xdr:rowOff>
    </xdr:from>
    <xdr:ext cx="280205" cy="184731"/>
    <xdr:sp macro="" textlink="">
      <xdr:nvSpPr>
        <xdr:cNvPr id="76" name="TextBox 75"/>
        <xdr:cNvSpPr txBox="1"/>
      </xdr:nvSpPr>
      <xdr:spPr>
        <a:xfrm rot="5400000">
          <a:off x="3095737" y="2440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12</xdr:row>
      <xdr:rowOff>103415</xdr:rowOff>
    </xdr:from>
    <xdr:ext cx="280205" cy="184731"/>
    <xdr:sp macro="" textlink="">
      <xdr:nvSpPr>
        <xdr:cNvPr id="77" name="TextBox 76"/>
        <xdr:cNvSpPr txBox="1"/>
      </xdr:nvSpPr>
      <xdr:spPr>
        <a:xfrm rot="5400000">
          <a:off x="3095737" y="2440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13</xdr:row>
      <xdr:rowOff>103415</xdr:rowOff>
    </xdr:from>
    <xdr:ext cx="280205" cy="184731"/>
    <xdr:sp macro="" textlink="">
      <xdr:nvSpPr>
        <xdr:cNvPr id="78" name="TextBox 77"/>
        <xdr:cNvSpPr txBox="1"/>
      </xdr:nvSpPr>
      <xdr:spPr>
        <a:xfrm rot="5400000">
          <a:off x="3095737" y="2638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24</xdr:row>
      <xdr:rowOff>103415</xdr:rowOff>
    </xdr:from>
    <xdr:ext cx="280205" cy="184731"/>
    <xdr:sp macro="" textlink="">
      <xdr:nvSpPr>
        <xdr:cNvPr id="79" name="TextBox 78"/>
        <xdr:cNvSpPr txBox="1"/>
      </xdr:nvSpPr>
      <xdr:spPr>
        <a:xfrm rot="5400000">
          <a:off x="3095737" y="7957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24</xdr:row>
      <xdr:rowOff>103415</xdr:rowOff>
    </xdr:from>
    <xdr:ext cx="280205" cy="184731"/>
    <xdr:sp macro="" textlink="">
      <xdr:nvSpPr>
        <xdr:cNvPr id="80" name="TextBox 79"/>
        <xdr:cNvSpPr txBox="1"/>
      </xdr:nvSpPr>
      <xdr:spPr>
        <a:xfrm rot="5400000">
          <a:off x="3095737" y="7957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42</xdr:row>
      <xdr:rowOff>103415</xdr:rowOff>
    </xdr:from>
    <xdr:ext cx="280205" cy="184731"/>
    <xdr:sp macro="" textlink="">
      <xdr:nvSpPr>
        <xdr:cNvPr id="81" name="TextBox 80"/>
        <xdr:cNvSpPr txBox="1"/>
      </xdr:nvSpPr>
      <xdr:spPr>
        <a:xfrm rot="5400000">
          <a:off x="3095737" y="8155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280205" cy="184731"/>
    <xdr:sp macro="" textlink="">
      <xdr:nvSpPr>
        <xdr:cNvPr id="82" name="TextBox 81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280205" cy="184731"/>
    <xdr:sp macro="" textlink="">
      <xdr:nvSpPr>
        <xdr:cNvPr id="83" name="TextBox 82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103415</xdr:rowOff>
    </xdr:from>
    <xdr:ext cx="280205" cy="184731"/>
    <xdr:sp macro="" textlink="">
      <xdr:nvSpPr>
        <xdr:cNvPr id="84" name="TextBox 83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280205" cy="184731"/>
    <xdr:sp macro="" textlink="">
      <xdr:nvSpPr>
        <xdr:cNvPr id="85" name="TextBox 84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280205" cy="184731"/>
    <xdr:sp macro="" textlink="">
      <xdr:nvSpPr>
        <xdr:cNvPr id="86" name="TextBox 85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56</xdr:row>
      <xdr:rowOff>103415</xdr:rowOff>
    </xdr:from>
    <xdr:ext cx="280205" cy="184731"/>
    <xdr:sp macro="" textlink="">
      <xdr:nvSpPr>
        <xdr:cNvPr id="87" name="TextBox 86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103415</xdr:rowOff>
    </xdr:from>
    <xdr:ext cx="280205" cy="184731"/>
    <xdr:sp macro="" textlink="">
      <xdr:nvSpPr>
        <xdr:cNvPr id="88" name="TextBox 87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103415</xdr:rowOff>
    </xdr:from>
    <xdr:ext cx="280205" cy="184731"/>
    <xdr:sp macro="" textlink="">
      <xdr:nvSpPr>
        <xdr:cNvPr id="89" name="TextBox 88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103415</xdr:rowOff>
    </xdr:from>
    <xdr:ext cx="280205" cy="184731"/>
    <xdr:sp macro="" textlink="">
      <xdr:nvSpPr>
        <xdr:cNvPr id="90" name="TextBox 89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103415</xdr:rowOff>
    </xdr:from>
    <xdr:ext cx="280205" cy="184731"/>
    <xdr:sp macro="" textlink="">
      <xdr:nvSpPr>
        <xdr:cNvPr id="91" name="TextBox 90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10</xdr:row>
      <xdr:rowOff>103415</xdr:rowOff>
    </xdr:from>
    <xdr:ext cx="280205" cy="184731"/>
    <xdr:sp macro="" textlink="">
      <xdr:nvSpPr>
        <xdr:cNvPr id="92" name="TextBox 91"/>
        <xdr:cNvSpPr txBox="1"/>
      </xdr:nvSpPr>
      <xdr:spPr>
        <a:xfrm rot="5400000">
          <a:off x="309573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12</xdr:row>
      <xdr:rowOff>103415</xdr:rowOff>
    </xdr:from>
    <xdr:ext cx="280205" cy="184731"/>
    <xdr:sp macro="" textlink="">
      <xdr:nvSpPr>
        <xdr:cNvPr id="93" name="TextBox 92"/>
        <xdr:cNvSpPr txBox="1"/>
      </xdr:nvSpPr>
      <xdr:spPr>
        <a:xfrm rot="5400000">
          <a:off x="3095737" y="2440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12</xdr:row>
      <xdr:rowOff>103415</xdr:rowOff>
    </xdr:from>
    <xdr:ext cx="280205" cy="184731"/>
    <xdr:sp macro="" textlink="">
      <xdr:nvSpPr>
        <xdr:cNvPr id="94" name="TextBox 93"/>
        <xdr:cNvSpPr txBox="1"/>
      </xdr:nvSpPr>
      <xdr:spPr>
        <a:xfrm rot="5400000">
          <a:off x="3095737" y="2440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13</xdr:row>
      <xdr:rowOff>103415</xdr:rowOff>
    </xdr:from>
    <xdr:ext cx="280205" cy="184731"/>
    <xdr:sp macro="" textlink="">
      <xdr:nvSpPr>
        <xdr:cNvPr id="95" name="TextBox 94"/>
        <xdr:cNvSpPr txBox="1"/>
      </xdr:nvSpPr>
      <xdr:spPr>
        <a:xfrm rot="5400000">
          <a:off x="3095737" y="2638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24</xdr:row>
      <xdr:rowOff>103415</xdr:rowOff>
    </xdr:from>
    <xdr:ext cx="280205" cy="184731"/>
    <xdr:sp macro="" textlink="">
      <xdr:nvSpPr>
        <xdr:cNvPr id="96" name="TextBox 95"/>
        <xdr:cNvSpPr txBox="1"/>
      </xdr:nvSpPr>
      <xdr:spPr>
        <a:xfrm rot="5400000">
          <a:off x="3095737" y="7957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24</xdr:row>
      <xdr:rowOff>103415</xdr:rowOff>
    </xdr:from>
    <xdr:ext cx="280205" cy="184731"/>
    <xdr:sp macro="" textlink="">
      <xdr:nvSpPr>
        <xdr:cNvPr id="97" name="TextBox 96"/>
        <xdr:cNvSpPr txBox="1"/>
      </xdr:nvSpPr>
      <xdr:spPr>
        <a:xfrm rot="5400000">
          <a:off x="3095737" y="7957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42</xdr:row>
      <xdr:rowOff>103415</xdr:rowOff>
    </xdr:from>
    <xdr:ext cx="280205" cy="184731"/>
    <xdr:sp macro="" textlink="">
      <xdr:nvSpPr>
        <xdr:cNvPr id="98" name="TextBox 97"/>
        <xdr:cNvSpPr txBox="1"/>
      </xdr:nvSpPr>
      <xdr:spPr>
        <a:xfrm rot="5400000">
          <a:off x="3095737" y="8155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280205" cy="184731"/>
    <xdr:sp macro="" textlink="">
      <xdr:nvSpPr>
        <xdr:cNvPr id="99" name="TextBox 98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280205" cy="184731"/>
    <xdr:sp macro="" textlink="">
      <xdr:nvSpPr>
        <xdr:cNvPr id="100" name="TextBox 99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103415</xdr:rowOff>
    </xdr:from>
    <xdr:ext cx="280205" cy="184731"/>
    <xdr:sp macro="" textlink="">
      <xdr:nvSpPr>
        <xdr:cNvPr id="101" name="TextBox 100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280205" cy="184731"/>
    <xdr:sp macro="" textlink="">
      <xdr:nvSpPr>
        <xdr:cNvPr id="102" name="TextBox 101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280205" cy="184731"/>
    <xdr:sp macro="" textlink="">
      <xdr:nvSpPr>
        <xdr:cNvPr id="103" name="TextBox 102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103415</xdr:rowOff>
    </xdr:from>
    <xdr:ext cx="280205" cy="184731"/>
    <xdr:sp macro="" textlink="">
      <xdr:nvSpPr>
        <xdr:cNvPr id="104" name="TextBox 103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103415</xdr:rowOff>
    </xdr:from>
    <xdr:ext cx="280205" cy="184731"/>
    <xdr:sp macro="" textlink="">
      <xdr:nvSpPr>
        <xdr:cNvPr id="105" name="TextBox 104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103415</xdr:rowOff>
    </xdr:from>
    <xdr:ext cx="280205" cy="184731"/>
    <xdr:sp macro="" textlink="">
      <xdr:nvSpPr>
        <xdr:cNvPr id="106" name="TextBox 105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10</xdr:row>
      <xdr:rowOff>103415</xdr:rowOff>
    </xdr:from>
    <xdr:ext cx="280205" cy="184731"/>
    <xdr:sp macro="" textlink="">
      <xdr:nvSpPr>
        <xdr:cNvPr id="107" name="TextBox 106"/>
        <xdr:cNvSpPr txBox="1"/>
      </xdr:nvSpPr>
      <xdr:spPr>
        <a:xfrm rot="5400000">
          <a:off x="309573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12</xdr:row>
      <xdr:rowOff>103415</xdr:rowOff>
    </xdr:from>
    <xdr:ext cx="280205" cy="184731"/>
    <xdr:sp macro="" textlink="">
      <xdr:nvSpPr>
        <xdr:cNvPr id="108" name="TextBox 107"/>
        <xdr:cNvSpPr txBox="1"/>
      </xdr:nvSpPr>
      <xdr:spPr>
        <a:xfrm rot="5400000">
          <a:off x="3095737" y="2440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12</xdr:row>
      <xdr:rowOff>103415</xdr:rowOff>
    </xdr:from>
    <xdr:ext cx="280205" cy="184731"/>
    <xdr:sp macro="" textlink="">
      <xdr:nvSpPr>
        <xdr:cNvPr id="109" name="TextBox 108"/>
        <xdr:cNvSpPr txBox="1"/>
      </xdr:nvSpPr>
      <xdr:spPr>
        <a:xfrm rot="5400000">
          <a:off x="3095737" y="2440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13</xdr:row>
      <xdr:rowOff>103415</xdr:rowOff>
    </xdr:from>
    <xdr:ext cx="280205" cy="184731"/>
    <xdr:sp macro="" textlink="">
      <xdr:nvSpPr>
        <xdr:cNvPr id="110" name="TextBox 109"/>
        <xdr:cNvSpPr txBox="1"/>
      </xdr:nvSpPr>
      <xdr:spPr>
        <a:xfrm rot="5400000">
          <a:off x="3095737" y="2638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24</xdr:row>
      <xdr:rowOff>103415</xdr:rowOff>
    </xdr:from>
    <xdr:ext cx="280205" cy="184731"/>
    <xdr:sp macro="" textlink="">
      <xdr:nvSpPr>
        <xdr:cNvPr id="111" name="TextBox 110"/>
        <xdr:cNvSpPr txBox="1"/>
      </xdr:nvSpPr>
      <xdr:spPr>
        <a:xfrm rot="5400000">
          <a:off x="3095737" y="7957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24</xdr:row>
      <xdr:rowOff>103415</xdr:rowOff>
    </xdr:from>
    <xdr:ext cx="280205" cy="184731"/>
    <xdr:sp macro="" textlink="">
      <xdr:nvSpPr>
        <xdr:cNvPr id="112" name="TextBox 111"/>
        <xdr:cNvSpPr txBox="1"/>
      </xdr:nvSpPr>
      <xdr:spPr>
        <a:xfrm rot="5400000">
          <a:off x="3095737" y="7957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42</xdr:row>
      <xdr:rowOff>103415</xdr:rowOff>
    </xdr:from>
    <xdr:ext cx="280205" cy="184731"/>
    <xdr:sp macro="" textlink="">
      <xdr:nvSpPr>
        <xdr:cNvPr id="113" name="TextBox 112"/>
        <xdr:cNvSpPr txBox="1"/>
      </xdr:nvSpPr>
      <xdr:spPr>
        <a:xfrm rot="5400000">
          <a:off x="3095737" y="8155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280205" cy="184731"/>
    <xdr:sp macro="" textlink="">
      <xdr:nvSpPr>
        <xdr:cNvPr id="114" name="TextBox 113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280205" cy="184731"/>
    <xdr:sp macro="" textlink="">
      <xdr:nvSpPr>
        <xdr:cNvPr id="115" name="TextBox 114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103415</xdr:rowOff>
    </xdr:from>
    <xdr:ext cx="280205" cy="184731"/>
    <xdr:sp macro="" textlink="">
      <xdr:nvSpPr>
        <xdr:cNvPr id="116" name="TextBox 115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280205" cy="184731"/>
    <xdr:sp macro="" textlink="">
      <xdr:nvSpPr>
        <xdr:cNvPr id="117" name="TextBox 116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280205" cy="184731"/>
    <xdr:sp macro="" textlink="">
      <xdr:nvSpPr>
        <xdr:cNvPr id="118" name="TextBox 117"/>
        <xdr:cNvSpPr txBox="1"/>
      </xdr:nvSpPr>
      <xdr:spPr>
        <a:xfrm rot="5400000">
          <a:off x="3095737" y="108031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56</xdr:row>
      <xdr:rowOff>103415</xdr:rowOff>
    </xdr:from>
    <xdr:ext cx="280205" cy="184731"/>
    <xdr:sp macro="" textlink="">
      <xdr:nvSpPr>
        <xdr:cNvPr id="119" name="TextBox 118"/>
        <xdr:cNvSpPr txBox="1"/>
      </xdr:nvSpPr>
      <xdr:spPr>
        <a:xfrm rot="5400000">
          <a:off x="3095737" y="109065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12</xdr:row>
      <xdr:rowOff>103415</xdr:rowOff>
    </xdr:from>
    <xdr:ext cx="280205" cy="184731"/>
    <xdr:sp macro="" textlink="">
      <xdr:nvSpPr>
        <xdr:cNvPr id="120" name="TextBox 119"/>
        <xdr:cNvSpPr txBox="1"/>
      </xdr:nvSpPr>
      <xdr:spPr>
        <a:xfrm rot="5400000">
          <a:off x="489405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12</xdr:row>
      <xdr:rowOff>103415</xdr:rowOff>
    </xdr:from>
    <xdr:ext cx="280205" cy="184731"/>
    <xdr:sp macro="" textlink="">
      <xdr:nvSpPr>
        <xdr:cNvPr id="121" name="TextBox 120"/>
        <xdr:cNvSpPr txBox="1"/>
      </xdr:nvSpPr>
      <xdr:spPr>
        <a:xfrm rot="5400000">
          <a:off x="489405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13</xdr:row>
      <xdr:rowOff>103415</xdr:rowOff>
    </xdr:from>
    <xdr:ext cx="280205" cy="184731"/>
    <xdr:sp macro="" textlink="">
      <xdr:nvSpPr>
        <xdr:cNvPr id="122" name="TextBox 121"/>
        <xdr:cNvSpPr txBox="1"/>
      </xdr:nvSpPr>
      <xdr:spPr>
        <a:xfrm rot="5400000">
          <a:off x="489405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13</xdr:row>
      <xdr:rowOff>103415</xdr:rowOff>
    </xdr:from>
    <xdr:ext cx="280205" cy="184731"/>
    <xdr:sp macro="" textlink="">
      <xdr:nvSpPr>
        <xdr:cNvPr id="123" name="TextBox 122"/>
        <xdr:cNvSpPr txBox="1"/>
      </xdr:nvSpPr>
      <xdr:spPr>
        <a:xfrm rot="5400000">
          <a:off x="489405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12</xdr:row>
      <xdr:rowOff>103415</xdr:rowOff>
    </xdr:from>
    <xdr:ext cx="280205" cy="184731"/>
    <xdr:sp macro="" textlink="">
      <xdr:nvSpPr>
        <xdr:cNvPr id="124" name="TextBox 123"/>
        <xdr:cNvSpPr txBox="1"/>
      </xdr:nvSpPr>
      <xdr:spPr>
        <a:xfrm rot="5400000">
          <a:off x="489405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12</xdr:row>
      <xdr:rowOff>103415</xdr:rowOff>
    </xdr:from>
    <xdr:ext cx="280205" cy="184731"/>
    <xdr:sp macro="" textlink="">
      <xdr:nvSpPr>
        <xdr:cNvPr id="125" name="TextBox 124"/>
        <xdr:cNvSpPr txBox="1"/>
      </xdr:nvSpPr>
      <xdr:spPr>
        <a:xfrm rot="5400000">
          <a:off x="489405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14</xdr:row>
      <xdr:rowOff>103415</xdr:rowOff>
    </xdr:from>
    <xdr:ext cx="280205" cy="184731"/>
    <xdr:sp macro="" textlink="">
      <xdr:nvSpPr>
        <xdr:cNvPr id="126" name="TextBox 125"/>
        <xdr:cNvSpPr txBox="1"/>
      </xdr:nvSpPr>
      <xdr:spPr>
        <a:xfrm rot="5400000">
          <a:off x="489405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14</xdr:row>
      <xdr:rowOff>103415</xdr:rowOff>
    </xdr:from>
    <xdr:ext cx="280205" cy="184731"/>
    <xdr:sp macro="" textlink="">
      <xdr:nvSpPr>
        <xdr:cNvPr id="127" name="TextBox 126"/>
        <xdr:cNvSpPr txBox="1"/>
      </xdr:nvSpPr>
      <xdr:spPr>
        <a:xfrm rot="5400000">
          <a:off x="489405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15</xdr:row>
      <xdr:rowOff>103415</xdr:rowOff>
    </xdr:from>
    <xdr:ext cx="280205" cy="184731"/>
    <xdr:sp macro="" textlink="">
      <xdr:nvSpPr>
        <xdr:cNvPr id="128" name="TextBox 127"/>
        <xdr:cNvSpPr txBox="1"/>
      </xdr:nvSpPr>
      <xdr:spPr>
        <a:xfrm rot="5400000">
          <a:off x="489405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15</xdr:row>
      <xdr:rowOff>103415</xdr:rowOff>
    </xdr:from>
    <xdr:ext cx="280205" cy="184731"/>
    <xdr:sp macro="" textlink="">
      <xdr:nvSpPr>
        <xdr:cNvPr id="129" name="TextBox 128"/>
        <xdr:cNvSpPr txBox="1"/>
      </xdr:nvSpPr>
      <xdr:spPr>
        <a:xfrm rot="5400000">
          <a:off x="489405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16</xdr:row>
      <xdr:rowOff>103415</xdr:rowOff>
    </xdr:from>
    <xdr:ext cx="280205" cy="184731"/>
    <xdr:sp macro="" textlink="">
      <xdr:nvSpPr>
        <xdr:cNvPr id="130" name="TextBox 129"/>
        <xdr:cNvSpPr txBox="1"/>
      </xdr:nvSpPr>
      <xdr:spPr>
        <a:xfrm rot="5400000">
          <a:off x="489405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16</xdr:row>
      <xdr:rowOff>103415</xdr:rowOff>
    </xdr:from>
    <xdr:ext cx="280205" cy="184731"/>
    <xdr:sp macro="" textlink="">
      <xdr:nvSpPr>
        <xdr:cNvPr id="131" name="TextBox 130"/>
        <xdr:cNvSpPr txBox="1"/>
      </xdr:nvSpPr>
      <xdr:spPr>
        <a:xfrm rot="5400000">
          <a:off x="4894057" y="2242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12</xdr:row>
      <xdr:rowOff>103415</xdr:rowOff>
    </xdr:from>
    <xdr:ext cx="280205" cy="184731"/>
    <xdr:sp macro="" textlink="">
      <xdr:nvSpPr>
        <xdr:cNvPr id="132" name="TextBox 131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12</xdr:row>
      <xdr:rowOff>103415</xdr:rowOff>
    </xdr:from>
    <xdr:ext cx="280205" cy="184731"/>
    <xdr:sp macro="" textlink="">
      <xdr:nvSpPr>
        <xdr:cNvPr id="133" name="TextBox 132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13</xdr:row>
      <xdr:rowOff>103415</xdr:rowOff>
    </xdr:from>
    <xdr:ext cx="280205" cy="184731"/>
    <xdr:sp macro="" textlink="">
      <xdr:nvSpPr>
        <xdr:cNvPr id="134" name="TextBox 133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13</xdr:row>
      <xdr:rowOff>103415</xdr:rowOff>
    </xdr:from>
    <xdr:ext cx="280205" cy="184731"/>
    <xdr:sp macro="" textlink="">
      <xdr:nvSpPr>
        <xdr:cNvPr id="135" name="TextBox 134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12</xdr:row>
      <xdr:rowOff>103415</xdr:rowOff>
    </xdr:from>
    <xdr:ext cx="280205" cy="184731"/>
    <xdr:sp macro="" textlink="">
      <xdr:nvSpPr>
        <xdr:cNvPr id="136" name="TextBox 135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12</xdr:row>
      <xdr:rowOff>103415</xdr:rowOff>
    </xdr:from>
    <xdr:ext cx="280205" cy="184731"/>
    <xdr:sp macro="" textlink="">
      <xdr:nvSpPr>
        <xdr:cNvPr id="137" name="TextBox 136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14</xdr:row>
      <xdr:rowOff>103415</xdr:rowOff>
    </xdr:from>
    <xdr:ext cx="280205" cy="184731"/>
    <xdr:sp macro="" textlink="">
      <xdr:nvSpPr>
        <xdr:cNvPr id="138" name="TextBox 137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14</xdr:row>
      <xdr:rowOff>103415</xdr:rowOff>
    </xdr:from>
    <xdr:ext cx="280205" cy="184731"/>
    <xdr:sp macro="" textlink="">
      <xdr:nvSpPr>
        <xdr:cNvPr id="139" name="TextBox 138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15</xdr:row>
      <xdr:rowOff>103415</xdr:rowOff>
    </xdr:from>
    <xdr:ext cx="280205" cy="184731"/>
    <xdr:sp macro="" textlink="">
      <xdr:nvSpPr>
        <xdr:cNvPr id="140" name="TextBox 139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15</xdr:row>
      <xdr:rowOff>103415</xdr:rowOff>
    </xdr:from>
    <xdr:ext cx="280205" cy="184731"/>
    <xdr:sp macro="" textlink="">
      <xdr:nvSpPr>
        <xdr:cNvPr id="141" name="TextBox 140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16</xdr:row>
      <xdr:rowOff>103415</xdr:rowOff>
    </xdr:from>
    <xdr:ext cx="280205" cy="184731"/>
    <xdr:sp macro="" textlink="">
      <xdr:nvSpPr>
        <xdr:cNvPr id="142" name="TextBox 141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16</xdr:row>
      <xdr:rowOff>103415</xdr:rowOff>
    </xdr:from>
    <xdr:ext cx="280205" cy="184731"/>
    <xdr:sp macro="" textlink="">
      <xdr:nvSpPr>
        <xdr:cNvPr id="143" name="TextBox 142"/>
        <xdr:cNvSpPr txBox="1"/>
      </xdr:nvSpPr>
      <xdr:spPr>
        <a:xfrm rot="5400000">
          <a:off x="5793217" y="22045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56</xdr:row>
      <xdr:rowOff>103415</xdr:rowOff>
    </xdr:from>
    <xdr:ext cx="280205" cy="184731"/>
    <xdr:sp macro="" textlink="">
      <xdr:nvSpPr>
        <xdr:cNvPr id="144" name="TextBox 143"/>
        <xdr:cNvSpPr txBox="1"/>
      </xdr:nvSpPr>
      <xdr:spPr>
        <a:xfrm rot="5400000">
          <a:off x="399489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56</xdr:row>
      <xdr:rowOff>103415</xdr:rowOff>
    </xdr:from>
    <xdr:ext cx="280205" cy="184731"/>
    <xdr:sp macro="" textlink="">
      <xdr:nvSpPr>
        <xdr:cNvPr id="145" name="TextBox 144"/>
        <xdr:cNvSpPr txBox="1"/>
      </xdr:nvSpPr>
      <xdr:spPr>
        <a:xfrm rot="5400000">
          <a:off x="399489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56</xdr:row>
      <xdr:rowOff>103415</xdr:rowOff>
    </xdr:from>
    <xdr:ext cx="280205" cy="184731"/>
    <xdr:sp macro="" textlink="">
      <xdr:nvSpPr>
        <xdr:cNvPr id="146" name="TextBox 145"/>
        <xdr:cNvSpPr txBox="1"/>
      </xdr:nvSpPr>
      <xdr:spPr>
        <a:xfrm rot="5400000">
          <a:off x="399489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56</xdr:row>
      <xdr:rowOff>103415</xdr:rowOff>
    </xdr:from>
    <xdr:ext cx="280205" cy="184731"/>
    <xdr:sp macro="" textlink="">
      <xdr:nvSpPr>
        <xdr:cNvPr id="147" name="TextBox 146"/>
        <xdr:cNvSpPr txBox="1"/>
      </xdr:nvSpPr>
      <xdr:spPr>
        <a:xfrm rot="5400000">
          <a:off x="399489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56</xdr:row>
      <xdr:rowOff>103415</xdr:rowOff>
    </xdr:from>
    <xdr:ext cx="280205" cy="184731"/>
    <xdr:sp macro="" textlink="">
      <xdr:nvSpPr>
        <xdr:cNvPr id="148" name="TextBox 147"/>
        <xdr:cNvSpPr txBox="1"/>
      </xdr:nvSpPr>
      <xdr:spPr>
        <a:xfrm rot="5400000">
          <a:off x="399489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56</xdr:row>
      <xdr:rowOff>103415</xdr:rowOff>
    </xdr:from>
    <xdr:ext cx="280205" cy="184731"/>
    <xdr:sp macro="" textlink="">
      <xdr:nvSpPr>
        <xdr:cNvPr id="149" name="TextBox 148"/>
        <xdr:cNvSpPr txBox="1"/>
      </xdr:nvSpPr>
      <xdr:spPr>
        <a:xfrm rot="5400000">
          <a:off x="399489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56</xdr:row>
      <xdr:rowOff>103415</xdr:rowOff>
    </xdr:from>
    <xdr:ext cx="280205" cy="184731"/>
    <xdr:sp macro="" textlink="">
      <xdr:nvSpPr>
        <xdr:cNvPr id="150" name="TextBox 149"/>
        <xdr:cNvSpPr txBox="1"/>
      </xdr:nvSpPr>
      <xdr:spPr>
        <a:xfrm rot="5400000">
          <a:off x="399489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56</xdr:row>
      <xdr:rowOff>103415</xdr:rowOff>
    </xdr:from>
    <xdr:ext cx="280205" cy="184731"/>
    <xdr:sp macro="" textlink="">
      <xdr:nvSpPr>
        <xdr:cNvPr id="151" name="TextBox 150"/>
        <xdr:cNvSpPr txBox="1"/>
      </xdr:nvSpPr>
      <xdr:spPr>
        <a:xfrm rot="5400000">
          <a:off x="399489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56</xdr:row>
      <xdr:rowOff>103415</xdr:rowOff>
    </xdr:from>
    <xdr:ext cx="280205" cy="184731"/>
    <xdr:sp macro="" textlink="">
      <xdr:nvSpPr>
        <xdr:cNvPr id="152" name="TextBox 151"/>
        <xdr:cNvSpPr txBox="1"/>
      </xdr:nvSpPr>
      <xdr:spPr>
        <a:xfrm rot="5400000">
          <a:off x="399489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56</xdr:row>
      <xdr:rowOff>103415</xdr:rowOff>
    </xdr:from>
    <xdr:ext cx="280205" cy="184731"/>
    <xdr:sp macro="" textlink="">
      <xdr:nvSpPr>
        <xdr:cNvPr id="153" name="TextBox 152"/>
        <xdr:cNvSpPr txBox="1"/>
      </xdr:nvSpPr>
      <xdr:spPr>
        <a:xfrm rot="5400000">
          <a:off x="3994897" y="129715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24</xdr:row>
      <xdr:rowOff>103415</xdr:rowOff>
    </xdr:from>
    <xdr:ext cx="280205" cy="184731"/>
    <xdr:sp macro="" textlink="">
      <xdr:nvSpPr>
        <xdr:cNvPr id="154" name="TextBox 153"/>
        <xdr:cNvSpPr txBox="1"/>
      </xdr:nvSpPr>
      <xdr:spPr>
        <a:xfrm rot="5400000">
          <a:off x="30957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24</xdr:row>
      <xdr:rowOff>103415</xdr:rowOff>
    </xdr:from>
    <xdr:ext cx="280205" cy="184731"/>
    <xdr:sp macro="" textlink="">
      <xdr:nvSpPr>
        <xdr:cNvPr id="155" name="TextBox 154"/>
        <xdr:cNvSpPr txBox="1"/>
      </xdr:nvSpPr>
      <xdr:spPr>
        <a:xfrm rot="5400000">
          <a:off x="30957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24</xdr:row>
      <xdr:rowOff>103415</xdr:rowOff>
    </xdr:from>
    <xdr:ext cx="280205" cy="184731"/>
    <xdr:sp macro="" textlink="">
      <xdr:nvSpPr>
        <xdr:cNvPr id="156" name="TextBox 155"/>
        <xdr:cNvSpPr txBox="1"/>
      </xdr:nvSpPr>
      <xdr:spPr>
        <a:xfrm rot="5400000">
          <a:off x="30957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4</xdr:col>
      <xdr:colOff>0</xdr:colOff>
      <xdr:row>24</xdr:row>
      <xdr:rowOff>103415</xdr:rowOff>
    </xdr:from>
    <xdr:ext cx="280205" cy="184731"/>
    <xdr:sp macro="" textlink="">
      <xdr:nvSpPr>
        <xdr:cNvPr id="157" name="TextBox 156"/>
        <xdr:cNvSpPr txBox="1"/>
      </xdr:nvSpPr>
      <xdr:spPr>
        <a:xfrm rot="5400000">
          <a:off x="30957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24</xdr:row>
      <xdr:rowOff>103415</xdr:rowOff>
    </xdr:from>
    <xdr:ext cx="280205" cy="184731"/>
    <xdr:sp macro="" textlink="">
      <xdr:nvSpPr>
        <xdr:cNvPr id="158" name="TextBox 157"/>
        <xdr:cNvSpPr txBox="1"/>
      </xdr:nvSpPr>
      <xdr:spPr>
        <a:xfrm rot="5400000">
          <a:off x="30957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24</xdr:row>
      <xdr:rowOff>103415</xdr:rowOff>
    </xdr:from>
    <xdr:ext cx="280205" cy="184731"/>
    <xdr:sp macro="" textlink="">
      <xdr:nvSpPr>
        <xdr:cNvPr id="159" name="TextBox 158"/>
        <xdr:cNvSpPr txBox="1"/>
      </xdr:nvSpPr>
      <xdr:spPr>
        <a:xfrm rot="5400000">
          <a:off x="30957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24</xdr:row>
      <xdr:rowOff>103415</xdr:rowOff>
    </xdr:from>
    <xdr:ext cx="280205" cy="184731"/>
    <xdr:sp macro="" textlink="">
      <xdr:nvSpPr>
        <xdr:cNvPr id="160" name="TextBox 159"/>
        <xdr:cNvSpPr txBox="1"/>
      </xdr:nvSpPr>
      <xdr:spPr>
        <a:xfrm rot="5400000">
          <a:off x="30957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5</xdr:col>
      <xdr:colOff>0</xdr:colOff>
      <xdr:row>24</xdr:row>
      <xdr:rowOff>103415</xdr:rowOff>
    </xdr:from>
    <xdr:ext cx="280205" cy="184731"/>
    <xdr:sp macro="" textlink="">
      <xdr:nvSpPr>
        <xdr:cNvPr id="161" name="TextBox 160"/>
        <xdr:cNvSpPr txBox="1"/>
      </xdr:nvSpPr>
      <xdr:spPr>
        <a:xfrm rot="5400000">
          <a:off x="30957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24</xdr:row>
      <xdr:rowOff>103415</xdr:rowOff>
    </xdr:from>
    <xdr:ext cx="280205" cy="184731"/>
    <xdr:sp macro="" textlink="">
      <xdr:nvSpPr>
        <xdr:cNvPr id="162" name="TextBox 161"/>
        <xdr:cNvSpPr txBox="1"/>
      </xdr:nvSpPr>
      <xdr:spPr>
        <a:xfrm rot="5400000">
          <a:off x="30957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24</xdr:row>
      <xdr:rowOff>103415</xdr:rowOff>
    </xdr:from>
    <xdr:ext cx="280205" cy="184731"/>
    <xdr:sp macro="" textlink="">
      <xdr:nvSpPr>
        <xdr:cNvPr id="163" name="TextBox 162"/>
        <xdr:cNvSpPr txBox="1"/>
      </xdr:nvSpPr>
      <xdr:spPr>
        <a:xfrm rot="5400000">
          <a:off x="30957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24</xdr:row>
      <xdr:rowOff>103415</xdr:rowOff>
    </xdr:from>
    <xdr:ext cx="280205" cy="184731"/>
    <xdr:sp macro="" textlink="">
      <xdr:nvSpPr>
        <xdr:cNvPr id="164" name="TextBox 163"/>
        <xdr:cNvSpPr txBox="1"/>
      </xdr:nvSpPr>
      <xdr:spPr>
        <a:xfrm rot="5400000">
          <a:off x="30957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0</xdr:colOff>
      <xdr:row>24</xdr:row>
      <xdr:rowOff>103415</xdr:rowOff>
    </xdr:from>
    <xdr:ext cx="280205" cy="184731"/>
    <xdr:sp macro="" textlink="">
      <xdr:nvSpPr>
        <xdr:cNvPr id="165" name="TextBox 164"/>
        <xdr:cNvSpPr txBox="1"/>
      </xdr:nvSpPr>
      <xdr:spPr>
        <a:xfrm rot="5400000">
          <a:off x="30957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166" name="TextBox 165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167" name="TextBox 166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168" name="TextBox 167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169" name="TextBox 168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170" name="TextBox 169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171" name="TextBox 170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172" name="TextBox 171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8</xdr:col>
      <xdr:colOff>0</xdr:colOff>
      <xdr:row>24</xdr:row>
      <xdr:rowOff>103415</xdr:rowOff>
    </xdr:from>
    <xdr:ext cx="280205" cy="184731"/>
    <xdr:sp macro="" textlink="">
      <xdr:nvSpPr>
        <xdr:cNvPr id="173" name="TextBox 172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9</xdr:col>
      <xdr:colOff>0</xdr:colOff>
      <xdr:row>24</xdr:row>
      <xdr:rowOff>103415</xdr:rowOff>
    </xdr:from>
    <xdr:ext cx="280205" cy="184731"/>
    <xdr:sp macro="" textlink="">
      <xdr:nvSpPr>
        <xdr:cNvPr id="174" name="TextBox 173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9</xdr:col>
      <xdr:colOff>0</xdr:colOff>
      <xdr:row>24</xdr:row>
      <xdr:rowOff>103415</xdr:rowOff>
    </xdr:from>
    <xdr:ext cx="280205" cy="184731"/>
    <xdr:sp macro="" textlink="">
      <xdr:nvSpPr>
        <xdr:cNvPr id="175" name="TextBox 174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9</xdr:col>
      <xdr:colOff>0</xdr:colOff>
      <xdr:row>24</xdr:row>
      <xdr:rowOff>103415</xdr:rowOff>
    </xdr:from>
    <xdr:ext cx="280205" cy="184731"/>
    <xdr:sp macro="" textlink="">
      <xdr:nvSpPr>
        <xdr:cNvPr id="176" name="TextBox 175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9</xdr:col>
      <xdr:colOff>0</xdr:colOff>
      <xdr:row>24</xdr:row>
      <xdr:rowOff>103415</xdr:rowOff>
    </xdr:from>
    <xdr:ext cx="280205" cy="184731"/>
    <xdr:sp macro="" textlink="">
      <xdr:nvSpPr>
        <xdr:cNvPr id="177" name="TextBox 176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9</xdr:col>
      <xdr:colOff>0</xdr:colOff>
      <xdr:row>24</xdr:row>
      <xdr:rowOff>103415</xdr:rowOff>
    </xdr:from>
    <xdr:ext cx="280205" cy="184731"/>
    <xdr:sp macro="" textlink="">
      <xdr:nvSpPr>
        <xdr:cNvPr id="178" name="TextBox 177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9</xdr:col>
      <xdr:colOff>0</xdr:colOff>
      <xdr:row>24</xdr:row>
      <xdr:rowOff>103415</xdr:rowOff>
    </xdr:from>
    <xdr:ext cx="280205" cy="184731"/>
    <xdr:sp macro="" textlink="">
      <xdr:nvSpPr>
        <xdr:cNvPr id="179" name="TextBox 178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9</xdr:col>
      <xdr:colOff>0</xdr:colOff>
      <xdr:row>24</xdr:row>
      <xdr:rowOff>103415</xdr:rowOff>
    </xdr:from>
    <xdr:ext cx="280205" cy="184731"/>
    <xdr:sp macro="" textlink="">
      <xdr:nvSpPr>
        <xdr:cNvPr id="180" name="TextBox 179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9</xdr:col>
      <xdr:colOff>0</xdr:colOff>
      <xdr:row>24</xdr:row>
      <xdr:rowOff>103415</xdr:rowOff>
    </xdr:from>
    <xdr:ext cx="280205" cy="184731"/>
    <xdr:sp macro="" textlink="">
      <xdr:nvSpPr>
        <xdr:cNvPr id="181" name="TextBox 180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24</xdr:row>
      <xdr:rowOff>103415</xdr:rowOff>
    </xdr:from>
    <xdr:ext cx="280205" cy="184731"/>
    <xdr:sp macro="" textlink="">
      <xdr:nvSpPr>
        <xdr:cNvPr id="182" name="TextBox 181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24</xdr:row>
      <xdr:rowOff>103415</xdr:rowOff>
    </xdr:from>
    <xdr:ext cx="280205" cy="184731"/>
    <xdr:sp macro="" textlink="">
      <xdr:nvSpPr>
        <xdr:cNvPr id="183" name="TextBox 182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24</xdr:row>
      <xdr:rowOff>103415</xdr:rowOff>
    </xdr:from>
    <xdr:ext cx="280205" cy="184731"/>
    <xdr:sp macro="" textlink="">
      <xdr:nvSpPr>
        <xdr:cNvPr id="184" name="TextBox 183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24</xdr:row>
      <xdr:rowOff>103415</xdr:rowOff>
    </xdr:from>
    <xdr:ext cx="280205" cy="184731"/>
    <xdr:sp macro="" textlink="">
      <xdr:nvSpPr>
        <xdr:cNvPr id="185" name="TextBox 184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24</xdr:row>
      <xdr:rowOff>103415</xdr:rowOff>
    </xdr:from>
    <xdr:ext cx="280205" cy="184731"/>
    <xdr:sp macro="" textlink="">
      <xdr:nvSpPr>
        <xdr:cNvPr id="186" name="TextBox 185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24</xdr:row>
      <xdr:rowOff>103415</xdr:rowOff>
    </xdr:from>
    <xdr:ext cx="280205" cy="184731"/>
    <xdr:sp macro="" textlink="">
      <xdr:nvSpPr>
        <xdr:cNvPr id="187" name="TextBox 186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24</xdr:row>
      <xdr:rowOff>103415</xdr:rowOff>
    </xdr:from>
    <xdr:ext cx="280205" cy="184731"/>
    <xdr:sp macro="" textlink="">
      <xdr:nvSpPr>
        <xdr:cNvPr id="188" name="TextBox 187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0</xdr:colOff>
      <xdr:row>24</xdr:row>
      <xdr:rowOff>103415</xdr:rowOff>
    </xdr:from>
    <xdr:ext cx="280205" cy="184731"/>
    <xdr:sp macro="" textlink="">
      <xdr:nvSpPr>
        <xdr:cNvPr id="189" name="TextBox 188"/>
        <xdr:cNvSpPr txBox="1"/>
      </xdr:nvSpPr>
      <xdr:spPr>
        <a:xfrm rot="5400000">
          <a:off x="5788137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0</xdr:colOff>
      <xdr:row>24</xdr:row>
      <xdr:rowOff>103415</xdr:rowOff>
    </xdr:from>
    <xdr:ext cx="280205" cy="184731"/>
    <xdr:sp macro="" textlink="">
      <xdr:nvSpPr>
        <xdr:cNvPr id="190" name="TextBox 189"/>
        <xdr:cNvSpPr txBox="1"/>
      </xdr:nvSpPr>
      <xdr:spPr>
        <a:xfrm rot="5400000">
          <a:off x="86752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0</xdr:colOff>
      <xdr:row>24</xdr:row>
      <xdr:rowOff>103415</xdr:rowOff>
    </xdr:from>
    <xdr:ext cx="280205" cy="184731"/>
    <xdr:sp macro="" textlink="">
      <xdr:nvSpPr>
        <xdr:cNvPr id="191" name="TextBox 190"/>
        <xdr:cNvSpPr txBox="1"/>
      </xdr:nvSpPr>
      <xdr:spPr>
        <a:xfrm rot="5400000">
          <a:off x="86752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0</xdr:colOff>
      <xdr:row>24</xdr:row>
      <xdr:rowOff>103415</xdr:rowOff>
    </xdr:from>
    <xdr:ext cx="280205" cy="184731"/>
    <xdr:sp macro="" textlink="">
      <xdr:nvSpPr>
        <xdr:cNvPr id="192" name="TextBox 191"/>
        <xdr:cNvSpPr txBox="1"/>
      </xdr:nvSpPr>
      <xdr:spPr>
        <a:xfrm rot="5400000">
          <a:off x="86752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0</xdr:colOff>
      <xdr:row>24</xdr:row>
      <xdr:rowOff>103415</xdr:rowOff>
    </xdr:from>
    <xdr:ext cx="280205" cy="184731"/>
    <xdr:sp macro="" textlink="">
      <xdr:nvSpPr>
        <xdr:cNvPr id="193" name="TextBox 192"/>
        <xdr:cNvSpPr txBox="1"/>
      </xdr:nvSpPr>
      <xdr:spPr>
        <a:xfrm rot="5400000">
          <a:off x="86752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0</xdr:colOff>
      <xdr:row>24</xdr:row>
      <xdr:rowOff>103415</xdr:rowOff>
    </xdr:from>
    <xdr:ext cx="280205" cy="184731"/>
    <xdr:sp macro="" textlink="">
      <xdr:nvSpPr>
        <xdr:cNvPr id="194" name="TextBox 193"/>
        <xdr:cNvSpPr txBox="1"/>
      </xdr:nvSpPr>
      <xdr:spPr>
        <a:xfrm rot="5400000">
          <a:off x="86752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0</xdr:colOff>
      <xdr:row>24</xdr:row>
      <xdr:rowOff>103415</xdr:rowOff>
    </xdr:from>
    <xdr:ext cx="280205" cy="184731"/>
    <xdr:sp macro="" textlink="">
      <xdr:nvSpPr>
        <xdr:cNvPr id="195" name="TextBox 194"/>
        <xdr:cNvSpPr txBox="1"/>
      </xdr:nvSpPr>
      <xdr:spPr>
        <a:xfrm rot="5400000">
          <a:off x="86752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0</xdr:colOff>
      <xdr:row>24</xdr:row>
      <xdr:rowOff>103415</xdr:rowOff>
    </xdr:from>
    <xdr:ext cx="280205" cy="184731"/>
    <xdr:sp macro="" textlink="">
      <xdr:nvSpPr>
        <xdr:cNvPr id="196" name="TextBox 195"/>
        <xdr:cNvSpPr txBox="1"/>
      </xdr:nvSpPr>
      <xdr:spPr>
        <a:xfrm rot="5400000">
          <a:off x="86752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14</xdr:col>
      <xdr:colOff>0</xdr:colOff>
      <xdr:row>24</xdr:row>
      <xdr:rowOff>103415</xdr:rowOff>
    </xdr:from>
    <xdr:ext cx="280205" cy="184731"/>
    <xdr:sp macro="" textlink="">
      <xdr:nvSpPr>
        <xdr:cNvPr id="197" name="TextBox 196"/>
        <xdr:cNvSpPr txBox="1"/>
      </xdr:nvSpPr>
      <xdr:spPr>
        <a:xfrm rot="5400000">
          <a:off x="8675270" y="565214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163081</xdr:colOff>
      <xdr:row>89</xdr:row>
      <xdr:rowOff>103415</xdr:rowOff>
    </xdr:from>
    <xdr:ext cx="280205" cy="184731"/>
    <xdr:sp macro="" textlink="">
      <xdr:nvSpPr>
        <xdr:cNvPr id="2" name="TextBox 1"/>
        <xdr:cNvSpPr txBox="1"/>
      </xdr:nvSpPr>
      <xdr:spPr>
        <a:xfrm rot="5400000">
          <a:off x="584198" y="168882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25400</xdr:colOff>
      <xdr:row>94</xdr:row>
      <xdr:rowOff>9525</xdr:rowOff>
    </xdr:from>
    <xdr:ext cx="280205" cy="384849"/>
    <xdr:sp macro="" textlink="">
      <xdr:nvSpPr>
        <xdr:cNvPr id="3" name="TextBox 2"/>
        <xdr:cNvSpPr txBox="1"/>
      </xdr:nvSpPr>
      <xdr:spPr>
        <a:xfrm rot="5400000">
          <a:off x="-26922" y="17839307"/>
          <a:ext cx="38484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E-3</a:t>
          </a:r>
        </a:p>
      </xdr:txBody>
    </xdr:sp>
    <xdr:clientData/>
  </xdr:oneCellAnchor>
  <xdr:oneCellAnchor>
    <xdr:from>
      <xdr:col>1</xdr:col>
      <xdr:colOff>0</xdr:colOff>
      <xdr:row>37</xdr:row>
      <xdr:rowOff>100059</xdr:rowOff>
    </xdr:from>
    <xdr:ext cx="280205" cy="184731"/>
    <xdr:sp macro="" textlink="">
      <xdr:nvSpPr>
        <xdr:cNvPr id="4" name="TextBox 3"/>
        <xdr:cNvSpPr txBox="1"/>
      </xdr:nvSpPr>
      <xdr:spPr>
        <a:xfrm rot="5400000">
          <a:off x="421117" y="7131302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98</xdr:row>
      <xdr:rowOff>103415</xdr:rowOff>
    </xdr:from>
    <xdr:ext cx="280205" cy="184731"/>
    <xdr:sp macro="" textlink="">
      <xdr:nvSpPr>
        <xdr:cNvPr id="5" name="TextBox 4"/>
        <xdr:cNvSpPr txBox="1"/>
      </xdr:nvSpPr>
      <xdr:spPr>
        <a:xfrm rot="5400000">
          <a:off x="584198" y="186256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99</xdr:row>
      <xdr:rowOff>103415</xdr:rowOff>
    </xdr:from>
    <xdr:ext cx="280205" cy="184731"/>
    <xdr:sp macro="" textlink="">
      <xdr:nvSpPr>
        <xdr:cNvPr id="6" name="TextBox 5"/>
        <xdr:cNvSpPr txBox="1"/>
      </xdr:nvSpPr>
      <xdr:spPr>
        <a:xfrm rot="5400000">
          <a:off x="584198" y="18823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99</xdr:row>
      <xdr:rowOff>103415</xdr:rowOff>
    </xdr:from>
    <xdr:ext cx="280205" cy="184731"/>
    <xdr:sp macro="" textlink="">
      <xdr:nvSpPr>
        <xdr:cNvPr id="7" name="TextBox 6"/>
        <xdr:cNvSpPr txBox="1"/>
      </xdr:nvSpPr>
      <xdr:spPr>
        <a:xfrm rot="5400000">
          <a:off x="584198" y="18823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100</xdr:row>
      <xdr:rowOff>0</xdr:rowOff>
    </xdr:from>
    <xdr:ext cx="280205" cy="184731"/>
    <xdr:sp macro="" textlink="">
      <xdr:nvSpPr>
        <xdr:cNvPr id="8" name="TextBox 7"/>
        <xdr:cNvSpPr txBox="1"/>
      </xdr:nvSpPr>
      <xdr:spPr>
        <a:xfrm rot="5400000">
          <a:off x="584198" y="189184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15</xdr:col>
      <xdr:colOff>163081</xdr:colOff>
      <xdr:row>77</xdr:row>
      <xdr:rowOff>103415</xdr:rowOff>
    </xdr:from>
    <xdr:ext cx="280205" cy="184731"/>
    <xdr:sp macro="" textlink="">
      <xdr:nvSpPr>
        <xdr:cNvPr id="9" name="TextBox 8"/>
        <xdr:cNvSpPr txBox="1"/>
      </xdr:nvSpPr>
      <xdr:spPr>
        <a:xfrm rot="5400000">
          <a:off x="7701278" y="149527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15</xdr:col>
      <xdr:colOff>163081</xdr:colOff>
      <xdr:row>77</xdr:row>
      <xdr:rowOff>103415</xdr:rowOff>
    </xdr:from>
    <xdr:ext cx="280205" cy="184731"/>
    <xdr:sp macro="" textlink="">
      <xdr:nvSpPr>
        <xdr:cNvPr id="10" name="TextBox 9"/>
        <xdr:cNvSpPr txBox="1"/>
      </xdr:nvSpPr>
      <xdr:spPr>
        <a:xfrm rot="5400000">
          <a:off x="7701278" y="149527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15</xdr:col>
      <xdr:colOff>163081</xdr:colOff>
      <xdr:row>78</xdr:row>
      <xdr:rowOff>103415</xdr:rowOff>
    </xdr:from>
    <xdr:ext cx="280205" cy="184731"/>
    <xdr:sp macro="" textlink="">
      <xdr:nvSpPr>
        <xdr:cNvPr id="11" name="TextBox 10"/>
        <xdr:cNvSpPr txBox="1"/>
      </xdr:nvSpPr>
      <xdr:spPr>
        <a:xfrm rot="5400000">
          <a:off x="7701278" y="151813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67</xdr:row>
      <xdr:rowOff>103415</xdr:rowOff>
    </xdr:from>
    <xdr:ext cx="280205" cy="184731"/>
    <xdr:sp macro="" textlink="">
      <xdr:nvSpPr>
        <xdr:cNvPr id="12" name="TextBox 11"/>
        <xdr:cNvSpPr txBox="1"/>
      </xdr:nvSpPr>
      <xdr:spPr>
        <a:xfrm rot="5400000">
          <a:off x="529335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67</xdr:row>
      <xdr:rowOff>103415</xdr:rowOff>
    </xdr:from>
    <xdr:ext cx="280205" cy="184731"/>
    <xdr:sp macro="" textlink="">
      <xdr:nvSpPr>
        <xdr:cNvPr id="13" name="TextBox 12"/>
        <xdr:cNvSpPr txBox="1"/>
      </xdr:nvSpPr>
      <xdr:spPr>
        <a:xfrm rot="5400000">
          <a:off x="529335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18</xdr:col>
      <xdr:colOff>163081</xdr:colOff>
      <xdr:row>68</xdr:row>
      <xdr:rowOff>103415</xdr:rowOff>
    </xdr:from>
    <xdr:ext cx="280205" cy="184731"/>
    <xdr:sp macro="" textlink="">
      <xdr:nvSpPr>
        <xdr:cNvPr id="14" name="TextBox 13"/>
        <xdr:cNvSpPr txBox="1"/>
      </xdr:nvSpPr>
      <xdr:spPr>
        <a:xfrm rot="5400000">
          <a:off x="9232898" y="132154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99</xdr:row>
      <xdr:rowOff>103415</xdr:rowOff>
    </xdr:from>
    <xdr:ext cx="280205" cy="184731"/>
    <xdr:sp macro="" textlink="">
      <xdr:nvSpPr>
        <xdr:cNvPr id="15" name="TextBox 14"/>
        <xdr:cNvSpPr txBox="1"/>
      </xdr:nvSpPr>
      <xdr:spPr>
        <a:xfrm rot="5400000">
          <a:off x="584198" y="18823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100</xdr:row>
      <xdr:rowOff>103415</xdr:rowOff>
    </xdr:from>
    <xdr:ext cx="280205" cy="184731"/>
    <xdr:sp macro="" textlink="">
      <xdr:nvSpPr>
        <xdr:cNvPr id="16" name="TextBox 15"/>
        <xdr:cNvSpPr txBox="1"/>
      </xdr:nvSpPr>
      <xdr:spPr>
        <a:xfrm rot="5400000">
          <a:off x="584198" y="19021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100</xdr:row>
      <xdr:rowOff>103415</xdr:rowOff>
    </xdr:from>
    <xdr:ext cx="280205" cy="184731"/>
    <xdr:sp macro="" textlink="">
      <xdr:nvSpPr>
        <xdr:cNvPr id="17" name="TextBox 16"/>
        <xdr:cNvSpPr txBox="1"/>
      </xdr:nvSpPr>
      <xdr:spPr>
        <a:xfrm rot="5400000">
          <a:off x="584198" y="19021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100</xdr:row>
      <xdr:rowOff>103415</xdr:rowOff>
    </xdr:from>
    <xdr:ext cx="280205" cy="184731"/>
    <xdr:sp macro="" textlink="">
      <xdr:nvSpPr>
        <xdr:cNvPr id="18" name="TextBox 17"/>
        <xdr:cNvSpPr txBox="1"/>
      </xdr:nvSpPr>
      <xdr:spPr>
        <a:xfrm rot="5400000">
          <a:off x="584198" y="19021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100</xdr:row>
      <xdr:rowOff>103415</xdr:rowOff>
    </xdr:from>
    <xdr:ext cx="280205" cy="184731"/>
    <xdr:sp macro="" textlink="">
      <xdr:nvSpPr>
        <xdr:cNvPr id="19" name="TextBox 18"/>
        <xdr:cNvSpPr txBox="1"/>
      </xdr:nvSpPr>
      <xdr:spPr>
        <a:xfrm rot="5400000">
          <a:off x="584198" y="19021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103</xdr:row>
      <xdr:rowOff>0</xdr:rowOff>
    </xdr:from>
    <xdr:ext cx="280205" cy="184731"/>
    <xdr:sp macro="" textlink="">
      <xdr:nvSpPr>
        <xdr:cNvPr id="20" name="TextBox 19"/>
        <xdr:cNvSpPr txBox="1"/>
      </xdr:nvSpPr>
      <xdr:spPr>
        <a:xfrm rot="5400000">
          <a:off x="584198" y="1951280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100</xdr:row>
      <xdr:rowOff>103415</xdr:rowOff>
    </xdr:from>
    <xdr:ext cx="280205" cy="184731"/>
    <xdr:sp macro="" textlink="">
      <xdr:nvSpPr>
        <xdr:cNvPr id="21" name="TextBox 20"/>
        <xdr:cNvSpPr txBox="1"/>
      </xdr:nvSpPr>
      <xdr:spPr>
        <a:xfrm rot="5400000">
          <a:off x="584198" y="19021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103</xdr:row>
      <xdr:rowOff>0</xdr:rowOff>
    </xdr:from>
    <xdr:ext cx="280205" cy="184731"/>
    <xdr:sp macro="" textlink="">
      <xdr:nvSpPr>
        <xdr:cNvPr id="22" name="TextBox 21"/>
        <xdr:cNvSpPr txBox="1"/>
      </xdr:nvSpPr>
      <xdr:spPr>
        <a:xfrm rot="5400000">
          <a:off x="584198" y="1951280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</xdr:col>
      <xdr:colOff>163081</xdr:colOff>
      <xdr:row>103</xdr:row>
      <xdr:rowOff>0</xdr:rowOff>
    </xdr:from>
    <xdr:ext cx="280205" cy="184731"/>
    <xdr:sp macro="" textlink="">
      <xdr:nvSpPr>
        <xdr:cNvPr id="23" name="TextBox 22"/>
        <xdr:cNvSpPr txBox="1"/>
      </xdr:nvSpPr>
      <xdr:spPr>
        <a:xfrm rot="5400000">
          <a:off x="584198" y="1951280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163081</xdr:colOff>
      <xdr:row>67</xdr:row>
      <xdr:rowOff>103415</xdr:rowOff>
    </xdr:from>
    <xdr:ext cx="280205" cy="184731"/>
    <xdr:sp macro="" textlink="">
      <xdr:nvSpPr>
        <xdr:cNvPr id="24" name="TextBox 23"/>
        <xdr:cNvSpPr txBox="1"/>
      </xdr:nvSpPr>
      <xdr:spPr>
        <a:xfrm rot="5400000">
          <a:off x="424941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6</xdr:col>
      <xdr:colOff>163081</xdr:colOff>
      <xdr:row>67</xdr:row>
      <xdr:rowOff>103415</xdr:rowOff>
    </xdr:from>
    <xdr:ext cx="280205" cy="184731"/>
    <xdr:sp macro="" textlink="">
      <xdr:nvSpPr>
        <xdr:cNvPr id="25" name="TextBox 24"/>
        <xdr:cNvSpPr txBox="1"/>
      </xdr:nvSpPr>
      <xdr:spPr>
        <a:xfrm rot="5400000">
          <a:off x="424941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0</xdr:col>
      <xdr:colOff>19050</xdr:colOff>
      <xdr:row>74</xdr:row>
      <xdr:rowOff>0</xdr:rowOff>
    </xdr:from>
    <xdr:ext cx="280205" cy="384849"/>
    <xdr:sp macro="" textlink="">
      <xdr:nvSpPr>
        <xdr:cNvPr id="26" name="TextBox 25"/>
        <xdr:cNvSpPr txBox="1"/>
      </xdr:nvSpPr>
      <xdr:spPr>
        <a:xfrm rot="5400000">
          <a:off x="-33272" y="14400782"/>
          <a:ext cx="38484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E-3</a:t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280205" cy="384849"/>
    <xdr:sp macro="" textlink="">
      <xdr:nvSpPr>
        <xdr:cNvPr id="27" name="TextBox 26"/>
        <xdr:cNvSpPr txBox="1"/>
      </xdr:nvSpPr>
      <xdr:spPr>
        <a:xfrm rot="5400000">
          <a:off x="-52322" y="7923782"/>
          <a:ext cx="38484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E-3</a:t>
          </a:r>
        </a:p>
      </xdr:txBody>
    </xdr:sp>
    <xdr:clientData/>
  </xdr:oneCellAnchor>
  <xdr:oneCellAnchor>
    <xdr:from>
      <xdr:col>10</xdr:col>
      <xdr:colOff>163081</xdr:colOff>
      <xdr:row>14</xdr:row>
      <xdr:rowOff>103415</xdr:rowOff>
    </xdr:from>
    <xdr:ext cx="280205" cy="184731"/>
    <xdr:sp macro="" textlink="">
      <xdr:nvSpPr>
        <xdr:cNvPr id="28" name="TextBox 27"/>
        <xdr:cNvSpPr txBox="1"/>
      </xdr:nvSpPr>
      <xdr:spPr>
        <a:xfrm rot="5400000">
          <a:off x="5293358" y="273791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15</xdr:row>
      <xdr:rowOff>103415</xdr:rowOff>
    </xdr:from>
    <xdr:ext cx="280205" cy="184731"/>
    <xdr:sp macro="" textlink="">
      <xdr:nvSpPr>
        <xdr:cNvPr id="29" name="TextBox 28"/>
        <xdr:cNvSpPr txBox="1"/>
      </xdr:nvSpPr>
      <xdr:spPr>
        <a:xfrm rot="5400000">
          <a:off x="5293358" y="293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15</xdr:row>
      <xdr:rowOff>103415</xdr:rowOff>
    </xdr:from>
    <xdr:ext cx="280205" cy="184731"/>
    <xdr:sp macro="" textlink="">
      <xdr:nvSpPr>
        <xdr:cNvPr id="30" name="TextBox 29"/>
        <xdr:cNvSpPr txBox="1"/>
      </xdr:nvSpPr>
      <xdr:spPr>
        <a:xfrm rot="5400000">
          <a:off x="5293358" y="29360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16</xdr:row>
      <xdr:rowOff>103415</xdr:rowOff>
    </xdr:from>
    <xdr:ext cx="280205" cy="184731"/>
    <xdr:sp macro="" textlink="">
      <xdr:nvSpPr>
        <xdr:cNvPr id="31" name="TextBox 30"/>
        <xdr:cNvSpPr txBox="1"/>
      </xdr:nvSpPr>
      <xdr:spPr>
        <a:xfrm rot="5400000">
          <a:off x="5293358" y="31341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47</xdr:row>
      <xdr:rowOff>103415</xdr:rowOff>
    </xdr:from>
    <xdr:ext cx="280205" cy="184731"/>
    <xdr:sp macro="" textlink="">
      <xdr:nvSpPr>
        <xdr:cNvPr id="32" name="TextBox 31"/>
        <xdr:cNvSpPr txBox="1"/>
      </xdr:nvSpPr>
      <xdr:spPr>
        <a:xfrm rot="5400000">
          <a:off x="5293358" y="9115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47</xdr:row>
      <xdr:rowOff>103415</xdr:rowOff>
    </xdr:from>
    <xdr:ext cx="280205" cy="184731"/>
    <xdr:sp macro="" textlink="">
      <xdr:nvSpPr>
        <xdr:cNvPr id="33" name="TextBox 32"/>
        <xdr:cNvSpPr txBox="1"/>
      </xdr:nvSpPr>
      <xdr:spPr>
        <a:xfrm rot="5400000">
          <a:off x="5293358" y="911585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48</xdr:row>
      <xdr:rowOff>103415</xdr:rowOff>
    </xdr:from>
    <xdr:ext cx="280205" cy="184731"/>
    <xdr:sp macro="" textlink="">
      <xdr:nvSpPr>
        <xdr:cNvPr id="34" name="TextBox 33"/>
        <xdr:cNvSpPr txBox="1"/>
      </xdr:nvSpPr>
      <xdr:spPr>
        <a:xfrm rot="5400000">
          <a:off x="5293358" y="93139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66</xdr:row>
      <xdr:rowOff>103415</xdr:rowOff>
    </xdr:from>
    <xdr:ext cx="280205" cy="184731"/>
    <xdr:sp macro="" textlink="">
      <xdr:nvSpPr>
        <xdr:cNvPr id="35" name="TextBox 34"/>
        <xdr:cNvSpPr txBox="1"/>
      </xdr:nvSpPr>
      <xdr:spPr>
        <a:xfrm rot="5400000">
          <a:off x="5293358" y="12819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66</xdr:row>
      <xdr:rowOff>103415</xdr:rowOff>
    </xdr:from>
    <xdr:ext cx="280205" cy="184731"/>
    <xdr:sp macro="" textlink="">
      <xdr:nvSpPr>
        <xdr:cNvPr id="36" name="TextBox 35"/>
        <xdr:cNvSpPr txBox="1"/>
      </xdr:nvSpPr>
      <xdr:spPr>
        <a:xfrm rot="5400000">
          <a:off x="5293358" y="12819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67</xdr:row>
      <xdr:rowOff>103415</xdr:rowOff>
    </xdr:from>
    <xdr:ext cx="280205" cy="184731"/>
    <xdr:sp macro="" textlink="">
      <xdr:nvSpPr>
        <xdr:cNvPr id="37" name="TextBox 36"/>
        <xdr:cNvSpPr txBox="1"/>
      </xdr:nvSpPr>
      <xdr:spPr>
        <a:xfrm rot="5400000">
          <a:off x="529335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66</xdr:row>
      <xdr:rowOff>103415</xdr:rowOff>
    </xdr:from>
    <xdr:ext cx="280205" cy="184731"/>
    <xdr:sp macro="" textlink="">
      <xdr:nvSpPr>
        <xdr:cNvPr id="38" name="TextBox 37"/>
        <xdr:cNvSpPr txBox="1"/>
      </xdr:nvSpPr>
      <xdr:spPr>
        <a:xfrm rot="5400000">
          <a:off x="5293358" y="12819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66</xdr:row>
      <xdr:rowOff>103415</xdr:rowOff>
    </xdr:from>
    <xdr:ext cx="280205" cy="184731"/>
    <xdr:sp macro="" textlink="">
      <xdr:nvSpPr>
        <xdr:cNvPr id="39" name="TextBox 38"/>
        <xdr:cNvSpPr txBox="1"/>
      </xdr:nvSpPr>
      <xdr:spPr>
        <a:xfrm rot="5400000">
          <a:off x="5293358" y="12819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10</xdr:col>
      <xdr:colOff>163081</xdr:colOff>
      <xdr:row>67</xdr:row>
      <xdr:rowOff>103415</xdr:rowOff>
    </xdr:from>
    <xdr:ext cx="280205" cy="184731"/>
    <xdr:sp macro="" textlink="">
      <xdr:nvSpPr>
        <xdr:cNvPr id="40" name="TextBox 39"/>
        <xdr:cNvSpPr txBox="1"/>
      </xdr:nvSpPr>
      <xdr:spPr>
        <a:xfrm rot="5400000">
          <a:off x="5293358" y="1301729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y%20Documents\0001\2000-01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DWS-1"/>
      <sheetName val="TB DS-V3"/>
      <sheetName val="AB DS-V3"/>
      <sheetName val="AB DS-V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tabSelected="1" zoomScale="88" zoomScaleNormal="88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63.42578125" defaultRowHeight="15.75" customHeight="1" x14ac:dyDescent="0.2"/>
  <cols>
    <col min="1" max="1" width="9.7109375" style="18" customWidth="1"/>
    <col min="2" max="2" width="26.5703125" style="1" customWidth="1"/>
    <col min="3" max="6" width="13.140625" style="33" customWidth="1"/>
    <col min="7" max="7" width="1.5703125" style="33" customWidth="1"/>
    <col min="8" max="9" width="13.140625" style="33" customWidth="1"/>
    <col min="10" max="10" width="1.28515625" style="54" customWidth="1"/>
    <col min="11" max="13" width="13.140625" style="4" customWidth="1"/>
    <col min="14" max="14" width="1.28515625" style="52" customWidth="1"/>
    <col min="15" max="15" width="13.140625" style="52" customWidth="1"/>
    <col min="16" max="16" width="1.28515625" style="53" customWidth="1"/>
    <col min="17" max="17" width="13.140625" style="52" customWidth="1"/>
    <col min="18" max="18" width="1.85546875" style="53" customWidth="1"/>
    <col min="19" max="19" width="13.140625" style="9" customWidth="1"/>
    <col min="20" max="20" width="5.140625" style="1" customWidth="1"/>
    <col min="21" max="21" width="13.140625" style="33" hidden="1" customWidth="1"/>
    <col min="22" max="25" width="13.140625" style="33" customWidth="1"/>
    <col min="26" max="28" width="13.140625" style="4" customWidth="1"/>
    <col min="29" max="30" width="13.140625" style="52" customWidth="1"/>
    <col min="31" max="56" width="16" style="1" customWidth="1"/>
    <col min="57" max="74" width="18.140625" style="1" customWidth="1"/>
    <col min="75" max="95" width="9.5703125" style="1" customWidth="1"/>
    <col min="96" max="108" width="5.42578125" style="1" customWidth="1"/>
    <col min="109" max="16384" width="63.42578125" style="1"/>
  </cols>
  <sheetData>
    <row r="1" spans="1:30" ht="15.75" customHeight="1" x14ac:dyDescent="0.25">
      <c r="A1" s="162" t="s">
        <v>187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U1" s="162"/>
      <c r="V1" s="162"/>
      <c r="W1" s="162"/>
      <c r="X1" s="162"/>
      <c r="Y1" s="162"/>
      <c r="Z1" s="162"/>
      <c r="AA1" s="162"/>
      <c r="AB1" s="201"/>
      <c r="AC1" s="162"/>
      <c r="AD1" s="162"/>
    </row>
    <row r="2" spans="1:30" ht="15.75" customHeight="1" x14ac:dyDescent="0.25">
      <c r="A2" s="162" t="s">
        <v>171</v>
      </c>
      <c r="B2" s="162"/>
      <c r="C2" s="203" t="s">
        <v>172</v>
      </c>
      <c r="D2" s="204"/>
      <c r="E2" s="204"/>
      <c r="F2" s="205"/>
      <c r="G2" s="197"/>
      <c r="H2" s="203" t="s">
        <v>170</v>
      </c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5"/>
      <c r="U2" s="206" t="s">
        <v>187</v>
      </c>
      <c r="V2" s="207"/>
      <c r="W2" s="207"/>
      <c r="X2" s="207"/>
      <c r="Y2" s="207"/>
      <c r="Z2" s="207"/>
      <c r="AA2" s="207"/>
      <c r="AB2" s="207"/>
      <c r="AC2" s="207"/>
      <c r="AD2" s="208"/>
    </row>
    <row r="3" spans="1:30" ht="15.75" customHeight="1" x14ac:dyDescent="0.2">
      <c r="C3" s="174" t="s">
        <v>12</v>
      </c>
      <c r="D3" s="10" t="s">
        <v>158</v>
      </c>
      <c r="E3" s="10" t="s">
        <v>164</v>
      </c>
      <c r="F3" s="175" t="s">
        <v>159</v>
      </c>
      <c r="G3" s="10"/>
      <c r="H3" s="174" t="s">
        <v>179</v>
      </c>
      <c r="I3" s="10" t="s">
        <v>159</v>
      </c>
      <c r="J3" s="14"/>
      <c r="L3" s="15"/>
      <c r="M3" s="15" t="s">
        <v>19</v>
      </c>
      <c r="N3" s="23"/>
      <c r="O3" s="11" t="s">
        <v>15</v>
      </c>
      <c r="P3" s="16"/>
      <c r="Q3" s="11" t="s">
        <v>16</v>
      </c>
      <c r="R3" s="16"/>
      <c r="S3" s="180" t="s">
        <v>19</v>
      </c>
      <c r="U3" s="188"/>
      <c r="V3" s="192" t="s">
        <v>176</v>
      </c>
      <c r="W3" s="187" t="s">
        <v>178</v>
      </c>
      <c r="X3" s="10" t="s">
        <v>179</v>
      </c>
      <c r="Y3" s="187"/>
      <c r="Z3" s="15" t="s">
        <v>150</v>
      </c>
      <c r="AA3" s="15"/>
      <c r="AB3" s="11" t="s">
        <v>15</v>
      </c>
      <c r="AC3" s="11" t="s">
        <v>16</v>
      </c>
      <c r="AD3" s="189"/>
    </row>
    <row r="4" spans="1:30" ht="15.75" customHeight="1" x14ac:dyDescent="0.2">
      <c r="C4" s="174" t="s">
        <v>13</v>
      </c>
      <c r="D4" s="10" t="s">
        <v>160</v>
      </c>
      <c r="E4" s="10" t="s">
        <v>165</v>
      </c>
      <c r="F4" s="175" t="s">
        <v>161</v>
      </c>
      <c r="G4" s="10"/>
      <c r="H4" s="174" t="s">
        <v>161</v>
      </c>
      <c r="I4" s="10" t="s">
        <v>161</v>
      </c>
      <c r="J4" s="12"/>
      <c r="K4" s="15" t="s">
        <v>150</v>
      </c>
      <c r="L4" s="11" t="s">
        <v>152</v>
      </c>
      <c r="M4" s="11" t="s">
        <v>150</v>
      </c>
      <c r="N4" s="23"/>
      <c r="O4" s="11" t="s">
        <v>24</v>
      </c>
      <c r="P4" s="16"/>
      <c r="Q4" s="11" t="s">
        <v>25</v>
      </c>
      <c r="R4" s="16"/>
      <c r="S4" s="180" t="s">
        <v>154</v>
      </c>
      <c r="U4" s="174" t="s">
        <v>12</v>
      </c>
      <c r="V4" s="10" t="s">
        <v>177</v>
      </c>
      <c r="W4" s="10" t="s">
        <v>164</v>
      </c>
      <c r="X4" s="10" t="s">
        <v>183</v>
      </c>
      <c r="Y4" s="10" t="s">
        <v>159</v>
      </c>
      <c r="Z4" s="15" t="s">
        <v>173</v>
      </c>
      <c r="AA4" s="11" t="s">
        <v>152</v>
      </c>
      <c r="AB4" s="11" t="s">
        <v>24</v>
      </c>
      <c r="AC4" s="11" t="s">
        <v>25</v>
      </c>
      <c r="AD4" s="189" t="s">
        <v>19</v>
      </c>
    </row>
    <row r="5" spans="1:30" ht="15.75" customHeight="1" x14ac:dyDescent="0.2">
      <c r="A5" s="30" t="s">
        <v>29</v>
      </c>
      <c r="B5" s="31" t="s">
        <v>30</v>
      </c>
      <c r="C5" s="181"/>
      <c r="D5" s="35"/>
      <c r="E5" s="163"/>
      <c r="F5" s="186"/>
      <c r="G5" s="15"/>
      <c r="H5" s="181"/>
      <c r="I5" s="35"/>
      <c r="J5" s="182"/>
      <c r="K5" s="37" t="s">
        <v>151</v>
      </c>
      <c r="L5" s="37" t="s">
        <v>153</v>
      </c>
      <c r="M5" s="37" t="s">
        <v>151</v>
      </c>
      <c r="N5" s="183"/>
      <c r="O5" s="37" t="s">
        <v>34</v>
      </c>
      <c r="P5" s="184"/>
      <c r="Q5" s="37" t="s">
        <v>35</v>
      </c>
      <c r="R5" s="184"/>
      <c r="S5" s="185"/>
      <c r="U5" s="190" t="s">
        <v>161</v>
      </c>
      <c r="V5" s="32" t="s">
        <v>165</v>
      </c>
      <c r="W5" s="32" t="s">
        <v>165</v>
      </c>
      <c r="X5" s="18" t="s">
        <v>185</v>
      </c>
      <c r="Y5" s="32" t="s">
        <v>161</v>
      </c>
      <c r="Z5" s="37" t="s">
        <v>174</v>
      </c>
      <c r="AA5" s="37" t="s">
        <v>153</v>
      </c>
      <c r="AB5" s="37" t="s">
        <v>34</v>
      </c>
      <c r="AC5" s="37" t="s">
        <v>35</v>
      </c>
      <c r="AD5" s="191" t="s">
        <v>154</v>
      </c>
    </row>
    <row r="6" spans="1:30" ht="19.899999999999999" customHeight="1" x14ac:dyDescent="0.2">
      <c r="A6" s="18">
        <v>1110001</v>
      </c>
      <c r="B6" s="41" t="s">
        <v>38</v>
      </c>
      <c r="C6" s="3">
        <v>30300</v>
      </c>
      <c r="D6" s="3"/>
      <c r="E6" s="3">
        <v>-15800</v>
      </c>
      <c r="F6" s="3">
        <f>C6+D6+E6</f>
        <v>14500</v>
      </c>
      <c r="G6" s="3"/>
      <c r="H6" s="3"/>
      <c r="I6" s="3">
        <f>F6+H6</f>
        <v>14500</v>
      </c>
      <c r="J6" s="43"/>
      <c r="K6" s="4">
        <f>70836+38304</f>
        <v>109140</v>
      </c>
      <c r="L6" s="4">
        <v>2400</v>
      </c>
      <c r="M6" s="4">
        <f>K6+L6</f>
        <v>111540</v>
      </c>
      <c r="N6" s="44"/>
      <c r="O6" s="4"/>
      <c r="P6" s="6"/>
      <c r="Q6" s="4"/>
      <c r="R6" s="6"/>
      <c r="S6" s="40">
        <f>I6+M6+O6+Q6</f>
        <v>126040</v>
      </c>
      <c r="T6" s="125"/>
      <c r="U6" s="3">
        <v>14500</v>
      </c>
      <c r="V6" s="3">
        <f>-E6</f>
        <v>15800</v>
      </c>
      <c r="W6" s="3">
        <v>-15800</v>
      </c>
      <c r="X6" s="3"/>
      <c r="Y6" s="3">
        <f>U6+V6+W6+X6</f>
        <v>14500</v>
      </c>
      <c r="Z6" s="4">
        <f>38304</f>
        <v>38304</v>
      </c>
      <c r="AC6" s="4"/>
      <c r="AD6" s="4">
        <f>Y6+Z6+AA6+AB6+AC6</f>
        <v>52804</v>
      </c>
    </row>
    <row r="7" spans="1:30" ht="19.899999999999999" customHeight="1" x14ac:dyDescent="0.2">
      <c r="A7" s="18">
        <v>1111001</v>
      </c>
      <c r="B7" s="41" t="s">
        <v>39</v>
      </c>
      <c r="C7" s="3">
        <v>81046</v>
      </c>
      <c r="D7" s="3"/>
      <c r="E7" s="3">
        <f>-66046+5000+1000+3000</f>
        <v>-57046</v>
      </c>
      <c r="F7" s="3">
        <f>C7+D7+E7</f>
        <v>24000</v>
      </c>
      <c r="G7" s="3"/>
      <c r="H7" s="3"/>
      <c r="I7" s="3">
        <f t="shared" ref="I7:I8" si="0">F7+H7</f>
        <v>24000</v>
      </c>
      <c r="J7" s="5"/>
      <c r="K7" s="4">
        <v>485401</v>
      </c>
      <c r="L7" s="4">
        <v>5100</v>
      </c>
      <c r="M7" s="4">
        <f t="shared" ref="M7:M8" si="1">K7+L7</f>
        <v>490501</v>
      </c>
      <c r="N7" s="23"/>
      <c r="O7" s="4">
        <v>3101</v>
      </c>
      <c r="P7" s="6"/>
      <c r="Q7" s="4"/>
      <c r="R7" s="6"/>
      <c r="S7" s="40">
        <f t="shared" ref="S7:S8" si="2">I7+M7+O7+Q7</f>
        <v>517602</v>
      </c>
      <c r="T7" s="125"/>
      <c r="U7" s="3">
        <v>24000</v>
      </c>
      <c r="V7" s="3">
        <f t="shared" ref="V7:V8" si="3">-E7</f>
        <v>57046</v>
      </c>
      <c r="W7" s="3">
        <f>-30000-1046</f>
        <v>-31046</v>
      </c>
      <c r="X7" s="3"/>
      <c r="Y7" s="3">
        <f t="shared" ref="Y7:Y8" si="4">U7+V7+W7+X7</f>
        <v>50000</v>
      </c>
      <c r="Z7" s="4">
        <v>521728</v>
      </c>
      <c r="AA7" s="4">
        <v>6000</v>
      </c>
      <c r="AC7" s="4"/>
      <c r="AD7" s="4">
        <f>Y7+Z7+AA7+AB7+AC7</f>
        <v>577728</v>
      </c>
    </row>
    <row r="8" spans="1:30" ht="19.899999999999999" customHeight="1" x14ac:dyDescent="0.2">
      <c r="A8" s="18">
        <v>1111305</v>
      </c>
      <c r="B8" s="41" t="s">
        <v>40</v>
      </c>
      <c r="C8" s="3">
        <v>56440</v>
      </c>
      <c r="D8" s="3"/>
      <c r="E8" s="3">
        <f>-11440</f>
        <v>-11440</v>
      </c>
      <c r="F8" s="3">
        <f>C8+D8+E8</f>
        <v>45000</v>
      </c>
      <c r="G8" s="3"/>
      <c r="H8" s="3"/>
      <c r="I8" s="3">
        <f t="shared" si="0"/>
        <v>45000</v>
      </c>
      <c r="J8" s="5"/>
      <c r="K8" s="4">
        <v>174925</v>
      </c>
      <c r="L8" s="4">
        <v>840</v>
      </c>
      <c r="M8" s="4">
        <f t="shared" si="1"/>
        <v>175765</v>
      </c>
      <c r="N8" s="44"/>
      <c r="O8" s="4"/>
      <c r="P8" s="6"/>
      <c r="Q8" s="4"/>
      <c r="R8" s="6"/>
      <c r="S8" s="40">
        <f t="shared" si="2"/>
        <v>220765</v>
      </c>
      <c r="T8" s="125"/>
      <c r="U8" s="3">
        <v>45000</v>
      </c>
      <c r="V8" s="3">
        <f t="shared" si="3"/>
        <v>11440</v>
      </c>
      <c r="W8" s="3">
        <v>0</v>
      </c>
      <c r="X8" s="3"/>
      <c r="Y8" s="3">
        <f t="shared" si="4"/>
        <v>56440</v>
      </c>
      <c r="Z8" s="4">
        <v>164217</v>
      </c>
      <c r="AA8" s="4">
        <v>3600</v>
      </c>
      <c r="AB8" s="4">
        <v>3213</v>
      </c>
      <c r="AC8" s="4"/>
      <c r="AD8" s="4">
        <f>Y8+Z8+AA8+AB8+AC8</f>
        <v>227470</v>
      </c>
    </row>
    <row r="9" spans="1:30" ht="18" customHeight="1" x14ac:dyDescent="0.2">
      <c r="B9" s="47" t="s">
        <v>41</v>
      </c>
      <c r="C9" s="48">
        <f>SUM(C6:C8)</f>
        <v>167786</v>
      </c>
      <c r="D9" s="48">
        <f>SUM(D6:D8)</f>
        <v>0</v>
      </c>
      <c r="E9" s="48">
        <f>SUM(E6:E8)</f>
        <v>-84286</v>
      </c>
      <c r="F9" s="48">
        <f>SUM(F6:F8)</f>
        <v>83500</v>
      </c>
      <c r="G9" s="3"/>
      <c r="H9" s="48">
        <f>SUM(H6:H8)</f>
        <v>0</v>
      </c>
      <c r="I9" s="48">
        <f>SUM(I6:I8)</f>
        <v>83500</v>
      </c>
      <c r="J9" s="5"/>
      <c r="K9" s="50">
        <f>SUM(K6:K8)</f>
        <v>769466</v>
      </c>
      <c r="L9" s="50">
        <f t="shared" ref="L9:M9" si="5">SUM(L6:L8)</f>
        <v>8340</v>
      </c>
      <c r="M9" s="50">
        <f t="shared" si="5"/>
        <v>777806</v>
      </c>
      <c r="N9" s="39"/>
      <c r="O9" s="50">
        <f>SUM(O6:O8)</f>
        <v>3101</v>
      </c>
      <c r="P9" s="6"/>
      <c r="Q9" s="48">
        <f>SUM(Q6:Q8)</f>
        <v>0</v>
      </c>
      <c r="R9" s="4"/>
      <c r="S9" s="48">
        <f>SUM(S6:S8)</f>
        <v>864407</v>
      </c>
      <c r="U9" s="48">
        <f t="shared" ref="U9:AB9" si="6">SUM(U6:U8)</f>
        <v>83500</v>
      </c>
      <c r="V9" s="48">
        <f t="shared" si="6"/>
        <v>84286</v>
      </c>
      <c r="W9" s="48">
        <f t="shared" si="6"/>
        <v>-46846</v>
      </c>
      <c r="X9" s="48">
        <f t="shared" si="6"/>
        <v>0</v>
      </c>
      <c r="Y9" s="48">
        <f t="shared" si="6"/>
        <v>120940</v>
      </c>
      <c r="Z9" s="50">
        <f t="shared" si="6"/>
        <v>724249</v>
      </c>
      <c r="AA9" s="50">
        <f t="shared" si="6"/>
        <v>9600</v>
      </c>
      <c r="AB9" s="50">
        <f t="shared" si="6"/>
        <v>3213</v>
      </c>
      <c r="AC9" s="48">
        <f>SUM(AC6:AC8)</f>
        <v>0</v>
      </c>
      <c r="AD9" s="48">
        <f>SUM(AD6:AD8)</f>
        <v>858002</v>
      </c>
    </row>
    <row r="10" spans="1:30" ht="13.9" customHeight="1" x14ac:dyDescent="0.2">
      <c r="C10" s="3"/>
      <c r="D10" s="3"/>
      <c r="E10" s="3"/>
      <c r="F10" s="3"/>
      <c r="G10" s="3"/>
      <c r="H10" s="3"/>
      <c r="I10" s="3"/>
      <c r="J10" s="5"/>
      <c r="N10" s="39"/>
      <c r="O10" s="4"/>
      <c r="P10" s="6"/>
      <c r="Q10" s="4"/>
      <c r="R10" s="6"/>
      <c r="S10" s="40"/>
      <c r="U10" s="3"/>
      <c r="V10" s="3"/>
      <c r="W10" s="3"/>
      <c r="X10" s="3"/>
      <c r="Y10" s="3"/>
      <c r="AC10" s="4"/>
      <c r="AD10" s="4"/>
    </row>
    <row r="11" spans="1:30" ht="19.899999999999999" customHeight="1" x14ac:dyDescent="0.2">
      <c r="A11" s="18">
        <v>1111301</v>
      </c>
      <c r="B11" s="41" t="s">
        <v>42</v>
      </c>
      <c r="C11" s="3">
        <v>20906</v>
      </c>
      <c r="D11" s="3"/>
      <c r="E11" s="3">
        <f>-17006+1000</f>
        <v>-16006</v>
      </c>
      <c r="F11" s="3">
        <f t="shared" ref="F11:F17" si="7">C11+D11+E11</f>
        <v>4900</v>
      </c>
      <c r="G11" s="3"/>
      <c r="H11" s="3"/>
      <c r="I11" s="3">
        <f t="shared" ref="I11:I17" si="8">F11+H11</f>
        <v>4900</v>
      </c>
      <c r="J11" s="5"/>
      <c r="K11" s="4">
        <v>323323</v>
      </c>
      <c r="L11" s="4">
        <v>12000</v>
      </c>
      <c r="M11" s="4">
        <f t="shared" ref="M11:M17" si="9">K11+L11</f>
        <v>335323</v>
      </c>
      <c r="N11" s="44"/>
      <c r="O11" s="4"/>
      <c r="P11" s="6"/>
      <c r="Q11" s="4"/>
      <c r="R11" s="6"/>
      <c r="S11" s="40">
        <f t="shared" ref="S11:S17" si="10">I11+M11+O11+Q11</f>
        <v>340223</v>
      </c>
      <c r="T11" s="125"/>
      <c r="U11" s="3">
        <v>4900</v>
      </c>
      <c r="V11" s="3">
        <f t="shared" ref="V11:V16" si="11">-E11</f>
        <v>16006</v>
      </c>
      <c r="W11" s="3">
        <f>-16006+100</f>
        <v>-15906</v>
      </c>
      <c r="X11" s="3"/>
      <c r="Y11" s="3">
        <f t="shared" ref="Y11:Y17" si="12">U11+V11+W11+X11</f>
        <v>5000</v>
      </c>
      <c r="Z11" s="4">
        <v>220008</v>
      </c>
      <c r="AA11" s="4">
        <v>6000</v>
      </c>
      <c r="AC11" s="4"/>
      <c r="AD11" s="4">
        <f t="shared" ref="AD11:AD17" si="13">Y11+Z11+AA11+AB11+AC11</f>
        <v>231008</v>
      </c>
    </row>
    <row r="12" spans="1:30" ht="19.899999999999999" customHeight="1" x14ac:dyDescent="0.2">
      <c r="A12" s="18">
        <v>1111302</v>
      </c>
      <c r="B12" s="41" t="s">
        <v>44</v>
      </c>
      <c r="C12" s="3">
        <v>8500</v>
      </c>
      <c r="D12" s="3"/>
      <c r="E12" s="3">
        <v>-6000</v>
      </c>
      <c r="F12" s="3">
        <f t="shared" si="7"/>
        <v>2500</v>
      </c>
      <c r="G12" s="3"/>
      <c r="H12" s="3"/>
      <c r="I12" s="3">
        <f t="shared" si="8"/>
        <v>2500</v>
      </c>
      <c r="J12" s="11"/>
      <c r="K12" s="4">
        <v>195651</v>
      </c>
      <c r="M12" s="4">
        <f t="shared" si="9"/>
        <v>195651</v>
      </c>
      <c r="N12" s="45"/>
      <c r="O12" s="4"/>
      <c r="P12" s="6"/>
      <c r="Q12" s="4"/>
      <c r="R12" s="6"/>
      <c r="S12" s="40">
        <f t="shared" si="10"/>
        <v>198151</v>
      </c>
      <c r="T12" s="125"/>
      <c r="U12" s="3">
        <v>2500</v>
      </c>
      <c r="V12" s="3">
        <f t="shared" si="11"/>
        <v>6000</v>
      </c>
      <c r="W12" s="3">
        <v>-6000</v>
      </c>
      <c r="X12" s="3"/>
      <c r="Y12" s="3">
        <f t="shared" si="12"/>
        <v>2500</v>
      </c>
      <c r="Z12" s="4">
        <v>185885</v>
      </c>
      <c r="AC12" s="4"/>
      <c r="AD12" s="4">
        <f t="shared" si="13"/>
        <v>188385</v>
      </c>
    </row>
    <row r="13" spans="1:30" ht="19.899999999999999" customHeight="1" x14ac:dyDescent="0.2">
      <c r="A13" s="18">
        <v>1114001</v>
      </c>
      <c r="B13" s="41" t="s">
        <v>46</v>
      </c>
      <c r="C13" s="3">
        <v>32519</v>
      </c>
      <c r="D13" s="3"/>
      <c r="E13" s="3">
        <f>-21019+2500</f>
        <v>-18519</v>
      </c>
      <c r="F13" s="3">
        <f t="shared" si="7"/>
        <v>14000</v>
      </c>
      <c r="G13" s="3"/>
      <c r="H13" s="3"/>
      <c r="I13" s="3">
        <f t="shared" si="8"/>
        <v>14000</v>
      </c>
      <c r="J13" s="5"/>
      <c r="K13" s="4">
        <v>253596</v>
      </c>
      <c r="M13" s="4">
        <f t="shared" si="9"/>
        <v>253596</v>
      </c>
      <c r="O13" s="4"/>
      <c r="P13" s="6"/>
      <c r="Q13" s="4"/>
      <c r="S13" s="40">
        <f t="shared" si="10"/>
        <v>267596</v>
      </c>
      <c r="T13" s="125"/>
      <c r="U13" s="3">
        <v>14000</v>
      </c>
      <c r="V13" s="3">
        <f t="shared" si="11"/>
        <v>18519</v>
      </c>
      <c r="W13" s="3">
        <v>-18519</v>
      </c>
      <c r="X13" s="3"/>
      <c r="Y13" s="3">
        <f t="shared" si="12"/>
        <v>14000</v>
      </c>
      <c r="Z13" s="4">
        <v>258106</v>
      </c>
      <c r="AC13" s="4"/>
      <c r="AD13" s="4">
        <f t="shared" si="13"/>
        <v>272106</v>
      </c>
    </row>
    <row r="14" spans="1:30" ht="19.899999999999999" customHeight="1" x14ac:dyDescent="0.2">
      <c r="A14" s="18">
        <v>1114003</v>
      </c>
      <c r="B14" s="41" t="s">
        <v>45</v>
      </c>
      <c r="C14" s="3">
        <v>30000</v>
      </c>
      <c r="D14" s="3"/>
      <c r="E14" s="3">
        <f>-28000+1000</f>
        <v>-27000</v>
      </c>
      <c r="F14" s="3">
        <f t="shared" si="7"/>
        <v>3000</v>
      </c>
      <c r="G14" s="3"/>
      <c r="H14" s="3"/>
      <c r="I14" s="3">
        <f t="shared" si="8"/>
        <v>3000</v>
      </c>
      <c r="J14" s="5"/>
      <c r="K14" s="4">
        <v>194085</v>
      </c>
      <c r="L14" s="4">
        <v>2400</v>
      </c>
      <c r="M14" s="4">
        <f>K14+L14</f>
        <v>196485</v>
      </c>
      <c r="O14" s="4"/>
      <c r="P14" s="6"/>
      <c r="Q14" s="4"/>
      <c r="S14" s="40">
        <f t="shared" si="10"/>
        <v>199485</v>
      </c>
      <c r="T14" s="125"/>
      <c r="U14" s="3">
        <v>3000</v>
      </c>
      <c r="V14" s="3">
        <f t="shared" si="11"/>
        <v>27000</v>
      </c>
      <c r="W14" s="3">
        <v>-30000</v>
      </c>
      <c r="X14" s="3"/>
      <c r="Y14" s="3">
        <f t="shared" si="12"/>
        <v>0</v>
      </c>
      <c r="AC14" s="4"/>
      <c r="AD14" s="4">
        <f t="shared" si="13"/>
        <v>0</v>
      </c>
    </row>
    <row r="15" spans="1:30" ht="19.899999999999999" customHeight="1" x14ac:dyDescent="0.2">
      <c r="A15" s="18">
        <v>1114008</v>
      </c>
      <c r="B15" s="41" t="s">
        <v>48</v>
      </c>
      <c r="C15" s="3">
        <v>5000</v>
      </c>
      <c r="D15" s="3"/>
      <c r="E15" s="3">
        <v>-5000</v>
      </c>
      <c r="F15" s="3">
        <f t="shared" si="7"/>
        <v>0</v>
      </c>
      <c r="G15" s="3"/>
      <c r="H15" s="3"/>
      <c r="I15" s="3">
        <f t="shared" si="8"/>
        <v>0</v>
      </c>
      <c r="J15" s="5"/>
      <c r="M15" s="4">
        <f t="shared" si="9"/>
        <v>0</v>
      </c>
      <c r="O15" s="4"/>
      <c r="P15" s="6"/>
      <c r="Q15" s="4"/>
      <c r="S15" s="40">
        <f t="shared" si="10"/>
        <v>0</v>
      </c>
      <c r="T15" s="125"/>
      <c r="U15" s="3">
        <v>0</v>
      </c>
      <c r="V15" s="3">
        <f t="shared" si="11"/>
        <v>5000</v>
      </c>
      <c r="W15" s="3">
        <v>-5000</v>
      </c>
      <c r="X15" s="3"/>
      <c r="Y15" s="3">
        <f t="shared" si="12"/>
        <v>0</v>
      </c>
      <c r="AC15" s="4"/>
      <c r="AD15" s="4">
        <f t="shared" si="13"/>
        <v>0</v>
      </c>
    </row>
    <row r="16" spans="1:30" ht="19.899999999999999" customHeight="1" x14ac:dyDescent="0.2">
      <c r="A16" s="18">
        <v>1113501</v>
      </c>
      <c r="B16" s="41" t="s">
        <v>49</v>
      </c>
      <c r="C16" s="3">
        <v>69295</v>
      </c>
      <c r="D16" s="3"/>
      <c r="E16" s="3">
        <f>-39795+1500</f>
        <v>-38295</v>
      </c>
      <c r="F16" s="3">
        <f t="shared" si="7"/>
        <v>31000</v>
      </c>
      <c r="G16" s="3"/>
      <c r="H16" s="3"/>
      <c r="I16" s="3">
        <f t="shared" si="8"/>
        <v>31000</v>
      </c>
      <c r="J16" s="11"/>
      <c r="K16" s="4">
        <v>2375101</v>
      </c>
      <c r="M16" s="4">
        <f t="shared" si="9"/>
        <v>2375101</v>
      </c>
      <c r="N16" s="45"/>
      <c r="O16" s="4"/>
      <c r="P16" s="6"/>
      <c r="Q16" s="4"/>
      <c r="R16" s="6"/>
      <c r="S16" s="40">
        <f t="shared" si="10"/>
        <v>2406101</v>
      </c>
      <c r="T16" s="125"/>
      <c r="U16" s="3">
        <v>31000</v>
      </c>
      <c r="V16" s="3">
        <f t="shared" si="11"/>
        <v>38295</v>
      </c>
      <c r="W16" s="3">
        <v>0</v>
      </c>
      <c r="X16" s="3"/>
      <c r="Y16" s="3">
        <f t="shared" si="12"/>
        <v>69295</v>
      </c>
      <c r="Z16" s="4">
        <v>2745114</v>
      </c>
      <c r="AA16" s="4">
        <v>3600</v>
      </c>
      <c r="AB16" s="4">
        <v>9894</v>
      </c>
      <c r="AC16" s="4"/>
      <c r="AD16" s="4">
        <f t="shared" si="13"/>
        <v>2827903</v>
      </c>
    </row>
    <row r="17" spans="1:30" ht="19.899999999999999" customHeight="1" x14ac:dyDescent="0.2">
      <c r="A17" s="18">
        <v>1113503</v>
      </c>
      <c r="B17" s="41" t="s">
        <v>52</v>
      </c>
      <c r="C17" s="42">
        <v>19000</v>
      </c>
      <c r="D17" s="42"/>
      <c r="E17" s="3">
        <v>-9000</v>
      </c>
      <c r="F17" s="3">
        <f t="shared" si="7"/>
        <v>10000</v>
      </c>
      <c r="G17" s="3"/>
      <c r="H17" s="3">
        <v>5000</v>
      </c>
      <c r="I17" s="3">
        <f t="shared" si="8"/>
        <v>15000</v>
      </c>
      <c r="J17" s="5"/>
      <c r="K17" s="57"/>
      <c r="M17" s="4">
        <f t="shared" si="9"/>
        <v>0</v>
      </c>
      <c r="N17" s="23"/>
      <c r="O17" s="57">
        <v>2112</v>
      </c>
      <c r="P17" s="6"/>
      <c r="Q17" s="57"/>
      <c r="R17" s="6"/>
      <c r="S17" s="40">
        <f t="shared" si="10"/>
        <v>17112</v>
      </c>
      <c r="T17" s="125"/>
      <c r="U17" s="3">
        <v>15000</v>
      </c>
      <c r="V17" s="3">
        <f>9000-5000</f>
        <v>4000</v>
      </c>
      <c r="W17" s="3">
        <v>-4000</v>
      </c>
      <c r="X17" s="3"/>
      <c r="Y17" s="3">
        <f t="shared" si="12"/>
        <v>15000</v>
      </c>
      <c r="Z17" s="57"/>
      <c r="AC17" s="57"/>
      <c r="AD17" s="4">
        <f t="shared" si="13"/>
        <v>15000</v>
      </c>
    </row>
    <row r="18" spans="1:30" ht="18" customHeight="1" x14ac:dyDescent="0.2">
      <c r="B18" s="47" t="s">
        <v>53</v>
      </c>
      <c r="C18" s="48">
        <f>SUM(C11:C17)</f>
        <v>185220</v>
      </c>
      <c r="D18" s="48">
        <f>SUM(D11:D17)</f>
        <v>0</v>
      </c>
      <c r="E18" s="48">
        <f>SUM(E11:E17)</f>
        <v>-119820</v>
      </c>
      <c r="F18" s="48">
        <f>SUM(F11:F17)</f>
        <v>65400</v>
      </c>
      <c r="G18" s="3"/>
      <c r="H18" s="48">
        <f>SUM(H11:H17)</f>
        <v>5000</v>
      </c>
      <c r="I18" s="48">
        <f>SUM(I11:I17)</f>
        <v>70400</v>
      </c>
      <c r="J18" s="5"/>
      <c r="K18" s="50">
        <f>SUM(K11:K17)</f>
        <v>3341756</v>
      </c>
      <c r="L18" s="50">
        <f>SUM(L11:L17)</f>
        <v>14400</v>
      </c>
      <c r="M18" s="50">
        <f>SUM(M11:M17)</f>
        <v>3356156</v>
      </c>
      <c r="N18" s="39"/>
      <c r="O18" s="48">
        <f>SUM(O11:O17)</f>
        <v>2112</v>
      </c>
      <c r="P18" s="6"/>
      <c r="Q18" s="48">
        <f>SUM(Q11:Q17)</f>
        <v>0</v>
      </c>
      <c r="R18" s="4"/>
      <c r="S18" s="48">
        <f>SUM(S11:S17)</f>
        <v>3428668</v>
      </c>
      <c r="U18" s="48">
        <f t="shared" ref="U18:AD18" si="14">SUM(U11:U17)</f>
        <v>70400</v>
      </c>
      <c r="V18" s="48">
        <f t="shared" si="14"/>
        <v>114820</v>
      </c>
      <c r="W18" s="48">
        <f t="shared" si="14"/>
        <v>-79425</v>
      </c>
      <c r="X18" s="48">
        <f t="shared" si="14"/>
        <v>0</v>
      </c>
      <c r="Y18" s="48">
        <f t="shared" si="14"/>
        <v>105795</v>
      </c>
      <c r="Z18" s="50">
        <f t="shared" si="14"/>
        <v>3409113</v>
      </c>
      <c r="AA18" s="50">
        <f t="shared" si="14"/>
        <v>9600</v>
      </c>
      <c r="AB18" s="50">
        <f t="shared" si="14"/>
        <v>9894</v>
      </c>
      <c r="AC18" s="48">
        <f t="shared" si="14"/>
        <v>0</v>
      </c>
      <c r="AD18" s="48">
        <f t="shared" si="14"/>
        <v>3534402</v>
      </c>
    </row>
    <row r="19" spans="1:30" ht="13.9" customHeight="1" x14ac:dyDescent="0.2">
      <c r="B19" s="47"/>
      <c r="C19" s="3"/>
      <c r="D19" s="3"/>
      <c r="E19" s="3"/>
      <c r="F19" s="3"/>
      <c r="G19" s="3"/>
      <c r="H19" s="3"/>
      <c r="I19" s="3"/>
      <c r="J19" s="5"/>
      <c r="N19" s="39"/>
      <c r="O19" s="4"/>
      <c r="P19" s="6"/>
      <c r="Q19" s="3"/>
      <c r="R19" s="4"/>
      <c r="S19" s="3"/>
      <c r="U19" s="3"/>
      <c r="V19" s="3"/>
      <c r="W19" s="3"/>
      <c r="X19" s="3"/>
      <c r="Y19" s="3"/>
      <c r="AC19" s="3"/>
      <c r="AD19" s="3"/>
    </row>
    <row r="20" spans="1:30" ht="19.899999999999999" customHeight="1" x14ac:dyDescent="0.2">
      <c r="A20" s="18">
        <v>1114501</v>
      </c>
      <c r="B20" s="1" t="s">
        <v>54</v>
      </c>
      <c r="C20" s="3">
        <v>100269</v>
      </c>
      <c r="D20" s="3"/>
      <c r="E20" s="3">
        <f>-32769-30000+5000+1000</f>
        <v>-56769</v>
      </c>
      <c r="F20" s="3">
        <f t="shared" ref="F20:F26" si="15">C20+D20+E20</f>
        <v>43500</v>
      </c>
      <c r="G20" s="3"/>
      <c r="H20" s="3"/>
      <c r="I20" s="3">
        <f t="shared" ref="I20:I26" si="16">F20+H20</f>
        <v>43500</v>
      </c>
      <c r="J20" s="5"/>
      <c r="K20" s="4">
        <v>1498909</v>
      </c>
      <c r="L20" s="4">
        <v>30000</v>
      </c>
      <c r="M20" s="4">
        <f t="shared" ref="M20:M25" si="17">K20+L20</f>
        <v>1528909</v>
      </c>
      <c r="N20" s="5"/>
      <c r="O20" s="4">
        <v>8642</v>
      </c>
      <c r="P20" s="6"/>
      <c r="Q20" s="4"/>
      <c r="R20" s="6"/>
      <c r="S20" s="40">
        <f t="shared" ref="S20:S26" si="18">I20+M20+O20+Q20</f>
        <v>1581051</v>
      </c>
      <c r="T20" s="125"/>
      <c r="U20" s="3">
        <v>43500</v>
      </c>
      <c r="V20" s="3">
        <f t="shared" ref="V20:V25" si="19">-E20</f>
        <v>56769</v>
      </c>
      <c r="W20" s="3">
        <v>-40000</v>
      </c>
      <c r="X20" s="3"/>
      <c r="Y20" s="3">
        <f t="shared" ref="Y20:Y26" si="20">U20+V20+W20+X20</f>
        <v>60269</v>
      </c>
      <c r="Z20" s="4">
        <v>1457381</v>
      </c>
      <c r="AA20" s="4">
        <v>27600</v>
      </c>
      <c r="AB20" s="4">
        <v>4429</v>
      </c>
      <c r="AC20" s="4"/>
      <c r="AD20" s="4">
        <f t="shared" ref="AD20:AD26" si="21">Y20+Z20+AA20+AB20+AC20</f>
        <v>1549679</v>
      </c>
    </row>
    <row r="21" spans="1:30" ht="19.899999999999999" customHeight="1" x14ac:dyDescent="0.2">
      <c r="A21" s="18">
        <v>1113008</v>
      </c>
      <c r="B21" s="41" t="s">
        <v>56</v>
      </c>
      <c r="C21" s="3">
        <v>3196</v>
      </c>
      <c r="D21" s="3"/>
      <c r="E21" s="3">
        <v>-1936</v>
      </c>
      <c r="F21" s="3">
        <f t="shared" si="15"/>
        <v>1260</v>
      </c>
      <c r="G21" s="3"/>
      <c r="H21" s="3"/>
      <c r="I21" s="3">
        <f t="shared" si="16"/>
        <v>1260</v>
      </c>
      <c r="J21" s="5"/>
      <c r="M21" s="4">
        <f t="shared" si="17"/>
        <v>0</v>
      </c>
      <c r="N21" s="39"/>
      <c r="O21" s="4"/>
      <c r="P21" s="6"/>
      <c r="Q21" s="4"/>
      <c r="R21" s="6"/>
      <c r="S21" s="40">
        <f t="shared" si="18"/>
        <v>1260</v>
      </c>
      <c r="T21" s="125"/>
      <c r="U21" s="3">
        <v>1260</v>
      </c>
      <c r="V21" s="3">
        <f t="shared" si="19"/>
        <v>1936</v>
      </c>
      <c r="W21" s="3">
        <v>-1936</v>
      </c>
      <c r="X21" s="3"/>
      <c r="Y21" s="3">
        <f t="shared" si="20"/>
        <v>1260</v>
      </c>
      <c r="AC21" s="4"/>
      <c r="AD21" s="4">
        <f t="shared" si="21"/>
        <v>1260</v>
      </c>
    </row>
    <row r="22" spans="1:30" ht="19.899999999999999" customHeight="1" x14ac:dyDescent="0.2">
      <c r="A22" s="18">
        <v>1114523</v>
      </c>
      <c r="B22" s="41" t="s">
        <v>167</v>
      </c>
      <c r="C22" s="3">
        <v>56142</v>
      </c>
      <c r="D22" s="3"/>
      <c r="E22" s="3">
        <v>-40692</v>
      </c>
      <c r="F22" s="3">
        <f t="shared" si="15"/>
        <v>15450</v>
      </c>
      <c r="G22" s="3"/>
      <c r="H22" s="3"/>
      <c r="I22" s="3">
        <f t="shared" si="16"/>
        <v>15450</v>
      </c>
      <c r="J22" s="5"/>
      <c r="M22" s="4">
        <f t="shared" si="17"/>
        <v>0</v>
      </c>
      <c r="N22" s="23"/>
      <c r="O22" s="4">
        <v>11334</v>
      </c>
      <c r="P22" s="6"/>
      <c r="Q22" s="4"/>
      <c r="R22" s="6"/>
      <c r="S22" s="40">
        <f t="shared" si="18"/>
        <v>26784</v>
      </c>
      <c r="T22" s="125"/>
      <c r="U22" s="3">
        <v>15450</v>
      </c>
      <c r="V22" s="3">
        <f t="shared" si="19"/>
        <v>40692</v>
      </c>
      <c r="W22" s="3">
        <f>-30692+10000-450</f>
        <v>-21142</v>
      </c>
      <c r="X22" s="3"/>
      <c r="Y22" s="3">
        <f t="shared" si="20"/>
        <v>35000</v>
      </c>
      <c r="AB22" s="4">
        <v>7589</v>
      </c>
      <c r="AC22" s="4"/>
      <c r="AD22" s="4">
        <f t="shared" si="21"/>
        <v>42589</v>
      </c>
    </row>
    <row r="23" spans="1:30" ht="19.899999999999999" customHeight="1" x14ac:dyDescent="0.2">
      <c r="A23" s="18">
        <v>1114525</v>
      </c>
      <c r="B23" s="41" t="s">
        <v>169</v>
      </c>
      <c r="C23" s="3"/>
      <c r="D23" s="3"/>
      <c r="E23" s="3"/>
      <c r="F23" s="3">
        <f t="shared" si="15"/>
        <v>0</v>
      </c>
      <c r="G23" s="3"/>
      <c r="H23" s="4">
        <f>51000-26603+3600</f>
        <v>27997</v>
      </c>
      <c r="I23" s="3">
        <f t="shared" si="16"/>
        <v>27997</v>
      </c>
      <c r="J23" s="5"/>
      <c r="M23" s="4">
        <f t="shared" si="17"/>
        <v>0</v>
      </c>
      <c r="N23" s="23"/>
      <c r="O23" s="4">
        <v>26603</v>
      </c>
      <c r="P23" s="6"/>
      <c r="Q23" s="4"/>
      <c r="R23" s="6"/>
      <c r="S23" s="40">
        <f t="shared" si="18"/>
        <v>54600</v>
      </c>
      <c r="T23" s="125"/>
      <c r="U23" s="3">
        <v>27997</v>
      </c>
      <c r="V23" s="3">
        <v>-27997</v>
      </c>
      <c r="W23" s="3">
        <v>0</v>
      </c>
      <c r="X23" s="3">
        <v>40000</v>
      </c>
      <c r="Y23" s="3">
        <f t="shared" si="20"/>
        <v>40000</v>
      </c>
      <c r="AB23" s="4">
        <v>5658</v>
      </c>
      <c r="AC23" s="4"/>
      <c r="AD23" s="4">
        <f t="shared" si="21"/>
        <v>45658</v>
      </c>
    </row>
    <row r="24" spans="1:30" ht="19.899999999999999" customHeight="1" x14ac:dyDescent="0.2">
      <c r="A24" s="18">
        <v>1115201</v>
      </c>
      <c r="B24" s="41" t="s">
        <v>60</v>
      </c>
      <c r="C24" s="3">
        <v>2950</v>
      </c>
      <c r="D24" s="3"/>
      <c r="E24" s="3">
        <v>-2050</v>
      </c>
      <c r="F24" s="3">
        <f t="shared" si="15"/>
        <v>900</v>
      </c>
      <c r="G24" s="3"/>
      <c r="H24" s="3"/>
      <c r="I24" s="3">
        <f t="shared" si="16"/>
        <v>900</v>
      </c>
      <c r="J24" s="5"/>
      <c r="M24" s="4">
        <f t="shared" si="17"/>
        <v>0</v>
      </c>
      <c r="N24" s="39"/>
      <c r="O24" s="4"/>
      <c r="P24" s="6"/>
      <c r="Q24" s="4"/>
      <c r="R24" s="6"/>
      <c r="S24" s="40">
        <f t="shared" si="18"/>
        <v>900</v>
      </c>
      <c r="T24" s="125"/>
      <c r="U24" s="3">
        <v>900</v>
      </c>
      <c r="V24" s="3">
        <f t="shared" si="19"/>
        <v>2050</v>
      </c>
      <c r="W24" s="3">
        <v>-2950</v>
      </c>
      <c r="X24" s="3"/>
      <c r="Y24" s="3">
        <f t="shared" si="20"/>
        <v>0</v>
      </c>
      <c r="AC24" s="4"/>
      <c r="AD24" s="4">
        <f t="shared" si="21"/>
        <v>0</v>
      </c>
    </row>
    <row r="25" spans="1:30" ht="19.899999999999999" customHeight="1" x14ac:dyDescent="0.2">
      <c r="A25" s="18">
        <v>1115301</v>
      </c>
      <c r="B25" s="41" t="s">
        <v>61</v>
      </c>
      <c r="C25" s="3">
        <v>50387</v>
      </c>
      <c r="D25" s="3"/>
      <c r="E25" s="3">
        <v>-50387</v>
      </c>
      <c r="F25" s="3">
        <f t="shared" si="15"/>
        <v>0</v>
      </c>
      <c r="G25" s="3"/>
      <c r="H25" s="3"/>
      <c r="I25" s="3">
        <f t="shared" si="16"/>
        <v>0</v>
      </c>
      <c r="J25" s="5"/>
      <c r="M25" s="4">
        <f t="shared" si="17"/>
        <v>0</v>
      </c>
      <c r="N25" s="39"/>
      <c r="O25" s="4"/>
      <c r="P25" s="6"/>
      <c r="Q25" s="4"/>
      <c r="R25" s="6"/>
      <c r="S25" s="40">
        <f t="shared" si="18"/>
        <v>0</v>
      </c>
      <c r="T25" s="125"/>
      <c r="U25" s="3">
        <v>0</v>
      </c>
      <c r="V25" s="3">
        <f t="shared" si="19"/>
        <v>50387</v>
      </c>
      <c r="W25" s="3">
        <f>-50387+20000</f>
        <v>-30387</v>
      </c>
      <c r="X25" s="3"/>
      <c r="Y25" s="3">
        <f t="shared" si="20"/>
        <v>20000</v>
      </c>
      <c r="AC25" s="4"/>
      <c r="AD25" s="4">
        <f t="shared" si="21"/>
        <v>20000</v>
      </c>
    </row>
    <row r="26" spans="1:30" ht="19.899999999999999" customHeight="1" x14ac:dyDescent="0.2">
      <c r="A26" s="18">
        <v>1115302</v>
      </c>
      <c r="B26" s="41" t="s">
        <v>157</v>
      </c>
      <c r="C26" s="3">
        <v>5000</v>
      </c>
      <c r="D26" s="3"/>
      <c r="E26" s="3">
        <v>-5000</v>
      </c>
      <c r="F26" s="3">
        <f t="shared" si="15"/>
        <v>0</v>
      </c>
      <c r="G26" s="3"/>
      <c r="H26" s="4">
        <v>385</v>
      </c>
      <c r="I26" s="3">
        <f t="shared" si="16"/>
        <v>385</v>
      </c>
      <c r="J26" s="5"/>
      <c r="M26" s="4">
        <f>K26+L26</f>
        <v>0</v>
      </c>
      <c r="N26" s="39"/>
      <c r="O26" s="4"/>
      <c r="P26" s="6"/>
      <c r="Q26" s="4"/>
      <c r="R26" s="6"/>
      <c r="S26" s="40">
        <f t="shared" si="18"/>
        <v>385</v>
      </c>
      <c r="T26" s="125"/>
      <c r="U26" s="3">
        <v>385</v>
      </c>
      <c r="V26" s="3">
        <f>5000-385</f>
        <v>4615</v>
      </c>
      <c r="W26" s="3">
        <f>-4615+750-135</f>
        <v>-4000</v>
      </c>
      <c r="X26" s="3"/>
      <c r="Y26" s="3">
        <f t="shared" si="20"/>
        <v>1000</v>
      </c>
      <c r="AC26" s="4"/>
      <c r="AD26" s="4">
        <f t="shared" si="21"/>
        <v>1000</v>
      </c>
    </row>
    <row r="27" spans="1:30" ht="18" customHeight="1" x14ac:dyDescent="0.2">
      <c r="B27" s="47" t="s">
        <v>63</v>
      </c>
      <c r="C27" s="48">
        <f>SUM(C20:C26)</f>
        <v>217944</v>
      </c>
      <c r="D27" s="48">
        <f t="shared" ref="D27:F27" si="22">SUM(D20:D26)</f>
        <v>0</v>
      </c>
      <c r="E27" s="48">
        <f t="shared" si="22"/>
        <v>-156834</v>
      </c>
      <c r="F27" s="48">
        <f t="shared" si="22"/>
        <v>61110</v>
      </c>
      <c r="G27" s="3"/>
      <c r="H27" s="48">
        <f t="shared" ref="H27:I27" si="23">SUM(H20:H26)</f>
        <v>28382</v>
      </c>
      <c r="I27" s="48">
        <f t="shared" si="23"/>
        <v>89492</v>
      </c>
      <c r="J27" s="5"/>
      <c r="K27" s="48">
        <f t="shared" ref="K27:M27" si="24">SUM(K20:K26)</f>
        <v>1498909</v>
      </c>
      <c r="L27" s="48">
        <f t="shared" si="24"/>
        <v>30000</v>
      </c>
      <c r="M27" s="48">
        <f t="shared" si="24"/>
        <v>1528909</v>
      </c>
      <c r="N27" s="39"/>
      <c r="O27" s="50">
        <f>SUM(O20:O25)</f>
        <v>46579</v>
      </c>
      <c r="P27" s="6"/>
      <c r="Q27" s="48">
        <f t="shared" ref="Q27" si="25">SUM(Q20:Q26)</f>
        <v>0</v>
      </c>
      <c r="R27" s="4"/>
      <c r="S27" s="48">
        <f>SUM(S20:S26)</f>
        <v>1664980</v>
      </c>
      <c r="U27" s="48">
        <f t="shared" ref="U27:AD27" si="26">SUM(U20:U26)</f>
        <v>89492</v>
      </c>
      <c r="V27" s="48">
        <f t="shared" si="26"/>
        <v>128452</v>
      </c>
      <c r="W27" s="48">
        <f t="shared" si="26"/>
        <v>-100415</v>
      </c>
      <c r="X27" s="48">
        <f t="shared" si="26"/>
        <v>40000</v>
      </c>
      <c r="Y27" s="48">
        <f t="shared" si="26"/>
        <v>157529</v>
      </c>
      <c r="Z27" s="48">
        <f t="shared" si="26"/>
        <v>1457381</v>
      </c>
      <c r="AA27" s="48">
        <f t="shared" si="26"/>
        <v>27600</v>
      </c>
      <c r="AB27" s="50">
        <f t="shared" si="26"/>
        <v>17676</v>
      </c>
      <c r="AC27" s="48">
        <f t="shared" si="26"/>
        <v>0</v>
      </c>
      <c r="AD27" s="48">
        <f t="shared" si="26"/>
        <v>1660186</v>
      </c>
    </row>
    <row r="28" spans="1:30" ht="13.9" customHeight="1" x14ac:dyDescent="0.2">
      <c r="B28" s="60"/>
      <c r="C28" s="39"/>
      <c r="D28" s="39"/>
      <c r="E28" s="39"/>
      <c r="F28" s="39"/>
      <c r="G28" s="39"/>
      <c r="H28" s="39"/>
      <c r="I28" s="39"/>
      <c r="J28" s="61"/>
      <c r="K28" s="39"/>
      <c r="L28" s="39"/>
      <c r="M28" s="39"/>
      <c r="N28" s="39"/>
      <c r="O28" s="39"/>
      <c r="P28" s="62"/>
      <c r="Q28" s="39"/>
      <c r="R28" s="62"/>
      <c r="S28" s="40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ht="19.899999999999999" customHeight="1" x14ac:dyDescent="0.2">
      <c r="A29" s="18">
        <v>1116001</v>
      </c>
      <c r="B29" s="41" t="s">
        <v>64</v>
      </c>
      <c r="C29" s="3">
        <v>10470</v>
      </c>
      <c r="D29" s="3">
        <f>62700-10114-11444-20000</f>
        <v>21142</v>
      </c>
      <c r="E29" s="3">
        <f>-67170+10114+11444+20000</f>
        <v>-25612</v>
      </c>
      <c r="F29" s="3">
        <f t="shared" ref="F29:F49" si="27">C29+D29+E29</f>
        <v>6000</v>
      </c>
      <c r="G29" s="3"/>
      <c r="H29" s="3"/>
      <c r="I29" s="3">
        <f t="shared" ref="I29:I49" si="28">F29+H29</f>
        <v>6000</v>
      </c>
      <c r="J29" s="5"/>
      <c r="K29" s="39">
        <v>406959</v>
      </c>
      <c r="L29" s="39">
        <v>12000</v>
      </c>
      <c r="M29" s="4">
        <f t="shared" ref="M29:M49" si="29">K29+L29</f>
        <v>418959</v>
      </c>
      <c r="N29" s="39"/>
      <c r="O29" s="39"/>
      <c r="P29" s="6"/>
      <c r="Q29" s="39"/>
      <c r="R29" s="6"/>
      <c r="S29" s="40">
        <f t="shared" ref="S29:S49" si="30">I29+M29+O29+Q29</f>
        <v>424959</v>
      </c>
      <c r="T29" s="125"/>
      <c r="U29" s="3">
        <v>6000</v>
      </c>
      <c r="V29" s="3">
        <f t="shared" ref="V29:V49" si="31">-E29</f>
        <v>25612</v>
      </c>
      <c r="W29" s="3">
        <v>-25612</v>
      </c>
      <c r="X29" s="3"/>
      <c r="Y29" s="3">
        <f t="shared" ref="Y29:Y49" si="32">U29+V29+W29+X29</f>
        <v>6000</v>
      </c>
      <c r="Z29" s="39">
        <v>311020</v>
      </c>
      <c r="AA29" s="39">
        <v>12000</v>
      </c>
      <c r="AC29" s="39"/>
      <c r="AD29" s="4">
        <f t="shared" ref="AD29:AD49" si="33">Y29+Z29+AA29+AB29+AC29</f>
        <v>329020</v>
      </c>
    </row>
    <row r="30" spans="1:30" ht="19.899999999999999" customHeight="1" x14ac:dyDescent="0.2">
      <c r="A30" s="18">
        <v>1116002</v>
      </c>
      <c r="B30" s="41" t="s">
        <v>65</v>
      </c>
      <c r="C30" s="3">
        <v>37568</v>
      </c>
      <c r="D30" s="3"/>
      <c r="E30" s="3">
        <f>-5568+1000</f>
        <v>-4568</v>
      </c>
      <c r="F30" s="3">
        <f t="shared" si="27"/>
        <v>33000</v>
      </c>
      <c r="G30" s="3"/>
      <c r="H30" s="3"/>
      <c r="I30" s="3">
        <f t="shared" si="28"/>
        <v>33000</v>
      </c>
      <c r="J30" s="5"/>
      <c r="M30" s="4">
        <f t="shared" si="29"/>
        <v>0</v>
      </c>
      <c r="N30" s="23"/>
      <c r="O30" s="4">
        <v>3000</v>
      </c>
      <c r="P30" s="6"/>
      <c r="Q30" s="4"/>
      <c r="R30" s="6"/>
      <c r="S30" s="40">
        <f t="shared" si="30"/>
        <v>36000</v>
      </c>
      <c r="T30" s="125"/>
      <c r="U30" s="3">
        <v>33000</v>
      </c>
      <c r="V30" s="3">
        <f t="shared" si="31"/>
        <v>4568</v>
      </c>
      <c r="W30" s="3">
        <f>-4568-11205</f>
        <v>-15773</v>
      </c>
      <c r="X30" s="4">
        <v>70670</v>
      </c>
      <c r="Y30" s="3">
        <f t="shared" si="32"/>
        <v>92465</v>
      </c>
      <c r="AC30" s="4"/>
      <c r="AD30" s="4">
        <f t="shared" si="33"/>
        <v>92465</v>
      </c>
    </row>
    <row r="31" spans="1:30" ht="19.899999999999999" customHeight="1" x14ac:dyDescent="0.2">
      <c r="A31" s="18">
        <v>1116003</v>
      </c>
      <c r="B31" s="41" t="s">
        <v>92</v>
      </c>
      <c r="C31" s="3">
        <v>702</v>
      </c>
      <c r="D31" s="3"/>
      <c r="E31" s="3">
        <v>-702</v>
      </c>
      <c r="F31" s="3">
        <f t="shared" si="27"/>
        <v>0</v>
      </c>
      <c r="G31" s="3"/>
      <c r="H31" s="3"/>
      <c r="I31" s="3">
        <f t="shared" si="28"/>
        <v>0</v>
      </c>
      <c r="J31" s="5"/>
      <c r="M31" s="4">
        <f>K31+L31</f>
        <v>0</v>
      </c>
      <c r="N31" s="23"/>
      <c r="O31" s="4"/>
      <c r="P31" s="6"/>
      <c r="Q31" s="4"/>
      <c r="R31" s="6"/>
      <c r="S31" s="40">
        <f t="shared" si="30"/>
        <v>0</v>
      </c>
      <c r="T31" s="125"/>
      <c r="U31" s="3">
        <v>0</v>
      </c>
      <c r="V31" s="3">
        <f t="shared" si="31"/>
        <v>702</v>
      </c>
      <c r="W31" s="3">
        <v>-702</v>
      </c>
      <c r="X31" s="3"/>
      <c r="Y31" s="3">
        <f t="shared" si="32"/>
        <v>0</v>
      </c>
      <c r="AC31" s="4"/>
      <c r="AD31" s="4">
        <f t="shared" si="33"/>
        <v>0</v>
      </c>
    </row>
    <row r="32" spans="1:30" ht="19.899999999999999" customHeight="1" x14ac:dyDescent="0.2">
      <c r="A32" s="18">
        <v>1116102</v>
      </c>
      <c r="B32" s="41" t="s">
        <v>66</v>
      </c>
      <c r="C32" s="3">
        <v>114886</v>
      </c>
      <c r="D32" s="3">
        <v>10114</v>
      </c>
      <c r="E32" s="3">
        <v>0</v>
      </c>
      <c r="F32" s="3">
        <f t="shared" si="27"/>
        <v>125000</v>
      </c>
      <c r="G32" s="3"/>
      <c r="H32" s="3">
        <v>15000</v>
      </c>
      <c r="I32" s="3">
        <f t="shared" si="28"/>
        <v>140000</v>
      </c>
      <c r="J32" s="5"/>
      <c r="M32" s="4">
        <f t="shared" si="29"/>
        <v>0</v>
      </c>
      <c r="N32" s="39"/>
      <c r="O32" s="4">
        <v>305</v>
      </c>
      <c r="P32" s="6"/>
      <c r="Q32" s="4"/>
      <c r="R32" s="44"/>
      <c r="S32" s="40">
        <f t="shared" si="30"/>
        <v>140305</v>
      </c>
      <c r="T32" s="125"/>
      <c r="U32" s="3">
        <v>140000</v>
      </c>
      <c r="V32" s="3">
        <v>-15000</v>
      </c>
      <c r="W32" s="3">
        <v>15000</v>
      </c>
      <c r="X32" s="3"/>
      <c r="Y32" s="3">
        <f t="shared" si="32"/>
        <v>140000</v>
      </c>
      <c r="AB32" s="4">
        <v>148603</v>
      </c>
      <c r="AC32" s="4"/>
      <c r="AD32" s="4">
        <f t="shared" si="33"/>
        <v>288603</v>
      </c>
    </row>
    <row r="33" spans="1:30" ht="19.899999999999999" customHeight="1" x14ac:dyDescent="0.2">
      <c r="A33" s="18">
        <v>1117613</v>
      </c>
      <c r="B33" s="41" t="s">
        <v>91</v>
      </c>
      <c r="C33" s="3">
        <v>3000</v>
      </c>
      <c r="D33" s="3"/>
      <c r="E33" s="3">
        <v>-3000</v>
      </c>
      <c r="F33" s="3">
        <f t="shared" si="27"/>
        <v>0</v>
      </c>
      <c r="G33" s="3"/>
      <c r="H33" s="3">
        <v>541</v>
      </c>
      <c r="I33" s="3">
        <f t="shared" si="28"/>
        <v>541</v>
      </c>
      <c r="J33" s="5"/>
      <c r="M33" s="4">
        <f>K33+L33</f>
        <v>0</v>
      </c>
      <c r="N33" s="44"/>
      <c r="O33" s="4"/>
      <c r="P33" s="6"/>
      <c r="Q33" s="4"/>
      <c r="R33" s="6"/>
      <c r="S33" s="40">
        <f t="shared" si="30"/>
        <v>541</v>
      </c>
      <c r="T33" s="125"/>
      <c r="U33" s="3">
        <v>541</v>
      </c>
      <c r="V33" s="3">
        <f>3000-541</f>
        <v>2459</v>
      </c>
      <c r="W33" s="3">
        <v>-2459</v>
      </c>
      <c r="X33" s="3"/>
      <c r="Y33" s="3">
        <f t="shared" si="32"/>
        <v>541</v>
      </c>
      <c r="AC33" s="4"/>
      <c r="AD33" s="4">
        <f t="shared" si="33"/>
        <v>541</v>
      </c>
    </row>
    <row r="34" spans="1:30" ht="19.899999999999999" customHeight="1" x14ac:dyDescent="0.2">
      <c r="A34" s="18">
        <v>1117001</v>
      </c>
      <c r="B34" s="41" t="s">
        <v>67</v>
      </c>
      <c r="C34" s="3">
        <v>12099</v>
      </c>
      <c r="D34" s="3"/>
      <c r="E34" s="3">
        <f>-3049+50</f>
        <v>-2999</v>
      </c>
      <c r="F34" s="3">
        <f t="shared" si="27"/>
        <v>9100</v>
      </c>
      <c r="G34" s="3"/>
      <c r="H34" s="3">
        <v>5805</v>
      </c>
      <c r="I34" s="3">
        <f t="shared" si="28"/>
        <v>14905</v>
      </c>
      <c r="J34" s="5"/>
      <c r="K34" s="4">
        <v>641796</v>
      </c>
      <c r="M34" s="4">
        <f t="shared" si="29"/>
        <v>641796</v>
      </c>
      <c r="N34" s="23"/>
      <c r="O34" s="4"/>
      <c r="P34" s="6"/>
      <c r="Q34" s="4"/>
      <c r="R34" s="6"/>
      <c r="S34" s="40">
        <f t="shared" si="30"/>
        <v>656701</v>
      </c>
      <c r="T34" s="125"/>
      <c r="U34" s="3">
        <v>14905</v>
      </c>
      <c r="V34" s="3">
        <f>2999-5805</f>
        <v>-2806</v>
      </c>
      <c r="W34" s="3">
        <f>-3099-1000</f>
        <v>-4099</v>
      </c>
      <c r="X34" s="3"/>
      <c r="Y34" s="3">
        <f t="shared" si="32"/>
        <v>8000</v>
      </c>
      <c r="Z34" s="4">
        <v>583461</v>
      </c>
      <c r="AB34" s="4">
        <v>3220</v>
      </c>
      <c r="AC34" s="4"/>
      <c r="AD34" s="4">
        <f t="shared" si="33"/>
        <v>594681</v>
      </c>
    </row>
    <row r="35" spans="1:30" ht="19.899999999999999" customHeight="1" x14ac:dyDescent="0.2">
      <c r="A35" s="18">
        <v>1117002</v>
      </c>
      <c r="B35" s="41" t="s">
        <v>68</v>
      </c>
      <c r="C35" s="3">
        <v>4350</v>
      </c>
      <c r="D35" s="3"/>
      <c r="E35" s="3">
        <v>-4350</v>
      </c>
      <c r="F35" s="3">
        <f t="shared" si="27"/>
        <v>0</v>
      </c>
      <c r="G35" s="3"/>
      <c r="H35" s="3"/>
      <c r="I35" s="3">
        <f t="shared" si="28"/>
        <v>0</v>
      </c>
      <c r="J35" s="5"/>
      <c r="M35" s="4">
        <f t="shared" si="29"/>
        <v>0</v>
      </c>
      <c r="N35" s="23"/>
      <c r="O35" s="4"/>
      <c r="P35" s="6"/>
      <c r="Q35" s="4"/>
      <c r="R35" s="6"/>
      <c r="S35" s="40">
        <f t="shared" si="30"/>
        <v>0</v>
      </c>
      <c r="T35" s="125"/>
      <c r="U35" s="3">
        <v>0</v>
      </c>
      <c r="V35" s="3">
        <f t="shared" si="31"/>
        <v>4350</v>
      </c>
      <c r="W35" s="3">
        <v>-4350</v>
      </c>
      <c r="X35" s="3"/>
      <c r="Y35" s="3">
        <f t="shared" si="32"/>
        <v>0</v>
      </c>
      <c r="AC35" s="4"/>
      <c r="AD35" s="4">
        <f t="shared" si="33"/>
        <v>0</v>
      </c>
    </row>
    <row r="36" spans="1:30" ht="19.899999999999999" customHeight="1" x14ac:dyDescent="0.2">
      <c r="A36" s="18">
        <v>1117101</v>
      </c>
      <c r="B36" s="41" t="s">
        <v>62</v>
      </c>
      <c r="C36" s="3">
        <v>8756</v>
      </c>
      <c r="D36" s="3">
        <f>11444+20000</f>
        <v>31444</v>
      </c>
      <c r="E36" s="3">
        <v>0</v>
      </c>
      <c r="F36" s="3">
        <f t="shared" si="27"/>
        <v>40200</v>
      </c>
      <c r="G36" s="3"/>
      <c r="H36" s="3">
        <v>350</v>
      </c>
      <c r="I36" s="3">
        <f t="shared" si="28"/>
        <v>40550</v>
      </c>
      <c r="J36" s="5"/>
      <c r="K36" s="4">
        <v>405201</v>
      </c>
      <c r="M36" s="4">
        <f t="shared" si="29"/>
        <v>405201</v>
      </c>
      <c r="N36" s="39"/>
      <c r="O36" s="4">
        <v>1809</v>
      </c>
      <c r="P36" s="6"/>
      <c r="Q36" s="4"/>
      <c r="R36" s="6"/>
      <c r="S36" s="40">
        <f t="shared" si="30"/>
        <v>447560</v>
      </c>
      <c r="T36" s="125"/>
      <c r="U36" s="3">
        <v>40550</v>
      </c>
      <c r="V36" s="3">
        <f>-350</f>
        <v>-350</v>
      </c>
      <c r="W36" s="3">
        <f>-7000-200</f>
        <v>-7200</v>
      </c>
      <c r="X36" s="3">
        <v>-25000</v>
      </c>
      <c r="Y36" s="3">
        <f t="shared" si="32"/>
        <v>8000</v>
      </c>
      <c r="Z36" s="4">
        <v>391687</v>
      </c>
      <c r="AC36" s="4"/>
      <c r="AD36" s="4">
        <f t="shared" si="33"/>
        <v>399687</v>
      </c>
    </row>
    <row r="37" spans="1:30" ht="19.899999999999999" customHeight="1" x14ac:dyDescent="0.2">
      <c r="A37" s="18">
        <v>1117501</v>
      </c>
      <c r="B37" s="41" t="s">
        <v>69</v>
      </c>
      <c r="C37" s="3">
        <v>6300</v>
      </c>
      <c r="D37" s="3"/>
      <c r="E37" s="3">
        <f>-5700+600</f>
        <v>-5100</v>
      </c>
      <c r="F37" s="3">
        <f t="shared" si="27"/>
        <v>1200</v>
      </c>
      <c r="G37" s="3"/>
      <c r="H37" s="3"/>
      <c r="I37" s="3">
        <f t="shared" si="28"/>
        <v>1200</v>
      </c>
      <c r="J37" s="5"/>
      <c r="K37" s="4">
        <v>445219</v>
      </c>
      <c r="L37" s="4">
        <v>3600</v>
      </c>
      <c r="M37" s="4">
        <f t="shared" si="29"/>
        <v>448819</v>
      </c>
      <c r="N37" s="39"/>
      <c r="O37" s="4"/>
      <c r="P37" s="6"/>
      <c r="Q37" s="4"/>
      <c r="R37" s="6"/>
      <c r="S37" s="40">
        <f t="shared" si="30"/>
        <v>450019</v>
      </c>
      <c r="T37" s="125"/>
      <c r="U37" s="3">
        <v>1200</v>
      </c>
      <c r="V37" s="3">
        <f t="shared" si="31"/>
        <v>5100</v>
      </c>
      <c r="W37" s="3">
        <f>-2300+500</f>
        <v>-1800</v>
      </c>
      <c r="X37" s="3"/>
      <c r="Y37" s="3">
        <f t="shared" si="32"/>
        <v>4500</v>
      </c>
      <c r="Z37" s="4">
        <v>532559</v>
      </c>
      <c r="AA37" s="4">
        <v>3600</v>
      </c>
      <c r="AC37" s="4"/>
      <c r="AD37" s="4">
        <f t="shared" si="33"/>
        <v>540659</v>
      </c>
    </row>
    <row r="38" spans="1:30" ht="19.899999999999999" customHeight="1" x14ac:dyDescent="0.2">
      <c r="A38" s="18">
        <v>1117636</v>
      </c>
      <c r="B38" s="41" t="s">
        <v>70</v>
      </c>
      <c r="C38" s="3">
        <v>232002</v>
      </c>
      <c r="D38" s="3">
        <v>26769</v>
      </c>
      <c r="E38" s="3">
        <f>-161771+3000+1990+10000+44000+12000+2010</f>
        <v>-88771</v>
      </c>
      <c r="F38" s="3">
        <f t="shared" si="27"/>
        <v>170000</v>
      </c>
      <c r="G38" s="3"/>
      <c r="H38" s="3"/>
      <c r="I38" s="3">
        <f t="shared" si="28"/>
        <v>170000</v>
      </c>
      <c r="J38" s="5"/>
      <c r="M38" s="4">
        <f t="shared" si="29"/>
        <v>0</v>
      </c>
      <c r="N38" s="39"/>
      <c r="O38" s="4"/>
      <c r="P38" s="6"/>
      <c r="Q38" s="4"/>
      <c r="R38" s="6"/>
      <c r="S38" s="40">
        <f t="shared" si="30"/>
        <v>170000</v>
      </c>
      <c r="T38" s="125"/>
      <c r="U38" s="3">
        <v>170000</v>
      </c>
      <c r="V38" s="3">
        <f t="shared" si="31"/>
        <v>88771</v>
      </c>
      <c r="W38" s="3">
        <f>-88771-19000-2500</f>
        <v>-110271</v>
      </c>
      <c r="X38" s="3">
        <f>-26000-5000</f>
        <v>-31000</v>
      </c>
      <c r="Y38" s="3">
        <f t="shared" si="32"/>
        <v>117500</v>
      </c>
      <c r="AC38" s="4"/>
      <c r="AD38" s="4">
        <f t="shared" si="33"/>
        <v>117500</v>
      </c>
    </row>
    <row r="39" spans="1:30" ht="19.899999999999999" customHeight="1" x14ac:dyDescent="0.2">
      <c r="A39" s="18">
        <v>1118030</v>
      </c>
      <c r="B39" s="41" t="s">
        <v>71</v>
      </c>
      <c r="C39" s="3">
        <v>20700</v>
      </c>
      <c r="D39" s="3"/>
      <c r="E39" s="3">
        <v>-4700</v>
      </c>
      <c r="F39" s="3">
        <f t="shared" si="27"/>
        <v>16000</v>
      </c>
      <c r="G39" s="3"/>
      <c r="H39" s="3">
        <v>6500</v>
      </c>
      <c r="I39" s="3">
        <f t="shared" si="28"/>
        <v>22500</v>
      </c>
      <c r="J39" s="5"/>
      <c r="K39" s="4">
        <v>203399</v>
      </c>
      <c r="M39" s="4">
        <f t="shared" si="29"/>
        <v>203399</v>
      </c>
      <c r="O39" s="4"/>
      <c r="P39" s="6"/>
      <c r="Q39" s="4"/>
      <c r="R39" s="6"/>
      <c r="S39" s="40">
        <f t="shared" si="30"/>
        <v>225899</v>
      </c>
      <c r="T39" s="125"/>
      <c r="U39" s="3">
        <v>22500</v>
      </c>
      <c r="V39" s="3">
        <f>4700-6500</f>
        <v>-1800</v>
      </c>
      <c r="W39" s="3">
        <v>0</v>
      </c>
      <c r="X39" s="3"/>
      <c r="Y39" s="3">
        <f t="shared" si="32"/>
        <v>20700</v>
      </c>
      <c r="Z39" s="4">
        <v>204126</v>
      </c>
      <c r="AB39" s="4">
        <v>3525</v>
      </c>
      <c r="AC39" s="4"/>
      <c r="AD39" s="4">
        <f t="shared" si="33"/>
        <v>228351</v>
      </c>
    </row>
    <row r="40" spans="1:30" ht="19.899999999999999" customHeight="1" x14ac:dyDescent="0.2">
      <c r="A40" s="18">
        <v>1118031</v>
      </c>
      <c r="B40" s="41" t="s">
        <v>72</v>
      </c>
      <c r="C40" s="3">
        <v>10000</v>
      </c>
      <c r="D40" s="3"/>
      <c r="E40" s="3">
        <v>0</v>
      </c>
      <c r="F40" s="3">
        <f t="shared" si="27"/>
        <v>10000</v>
      </c>
      <c r="G40" s="3"/>
      <c r="H40" s="3">
        <v>3000</v>
      </c>
      <c r="I40" s="3">
        <f t="shared" si="28"/>
        <v>13000</v>
      </c>
      <c r="J40" s="5"/>
      <c r="M40" s="4">
        <f t="shared" si="29"/>
        <v>0</v>
      </c>
      <c r="O40" s="4"/>
      <c r="P40" s="6"/>
      <c r="Q40" s="4"/>
      <c r="R40" s="6"/>
      <c r="S40" s="40">
        <f t="shared" si="30"/>
        <v>13000</v>
      </c>
      <c r="T40" s="125"/>
      <c r="U40" s="3">
        <v>13000</v>
      </c>
      <c r="V40" s="3">
        <v>-3000</v>
      </c>
      <c r="W40" s="3">
        <v>0</v>
      </c>
      <c r="X40" s="3">
        <v>6000</v>
      </c>
      <c r="Y40" s="3">
        <f t="shared" si="32"/>
        <v>16000</v>
      </c>
      <c r="AC40" s="4"/>
      <c r="AD40" s="4">
        <f t="shared" si="33"/>
        <v>16000</v>
      </c>
    </row>
    <row r="41" spans="1:30" ht="19.899999999999999" customHeight="1" x14ac:dyDescent="0.2">
      <c r="A41" s="18">
        <v>1118032</v>
      </c>
      <c r="B41" s="41" t="s">
        <v>73</v>
      </c>
      <c r="C41" s="3">
        <v>50000</v>
      </c>
      <c r="D41" s="3"/>
      <c r="E41" s="3">
        <v>0</v>
      </c>
      <c r="F41" s="3">
        <f t="shared" si="27"/>
        <v>50000</v>
      </c>
      <c r="G41" s="3"/>
      <c r="H41" s="3">
        <v>-39142</v>
      </c>
      <c r="I41" s="3">
        <f t="shared" si="28"/>
        <v>10858</v>
      </c>
      <c r="J41" s="5"/>
      <c r="M41" s="4">
        <f t="shared" si="29"/>
        <v>0</v>
      </c>
      <c r="O41" s="4">
        <v>89142</v>
      </c>
      <c r="P41" s="6"/>
      <c r="Q41" s="4"/>
      <c r="R41" s="6"/>
      <c r="S41" s="40">
        <f t="shared" si="30"/>
        <v>100000</v>
      </c>
      <c r="T41" s="125"/>
      <c r="U41" s="3">
        <v>10858</v>
      </c>
      <c r="V41" s="3">
        <v>39142</v>
      </c>
      <c r="W41" s="3">
        <v>-29142</v>
      </c>
      <c r="X41" s="3"/>
      <c r="Y41" s="3">
        <f t="shared" si="32"/>
        <v>20858</v>
      </c>
      <c r="AC41" s="4"/>
      <c r="AD41" s="4">
        <f t="shared" si="33"/>
        <v>20858</v>
      </c>
    </row>
    <row r="42" spans="1:30" ht="19.899999999999999" customHeight="1" x14ac:dyDescent="0.2">
      <c r="A42" s="18">
        <v>1118033</v>
      </c>
      <c r="B42" s="41" t="s">
        <v>74</v>
      </c>
      <c r="C42" s="3">
        <v>5000</v>
      </c>
      <c r="D42" s="3"/>
      <c r="E42" s="3">
        <v>0</v>
      </c>
      <c r="F42" s="3">
        <f t="shared" si="27"/>
        <v>5000</v>
      </c>
      <c r="G42" s="3"/>
      <c r="H42" s="3">
        <f>20000-3866+2000</f>
        <v>18134</v>
      </c>
      <c r="I42" s="3">
        <f t="shared" si="28"/>
        <v>23134</v>
      </c>
      <c r="J42" s="5"/>
      <c r="M42" s="4">
        <f t="shared" si="29"/>
        <v>0</v>
      </c>
      <c r="O42" s="4">
        <v>16866</v>
      </c>
      <c r="P42" s="6"/>
      <c r="Q42" s="4"/>
      <c r="R42" s="6"/>
      <c r="S42" s="40">
        <f t="shared" si="30"/>
        <v>40000</v>
      </c>
      <c r="T42" s="125"/>
      <c r="U42" s="3">
        <v>23134</v>
      </c>
      <c r="V42" s="3">
        <v>-18134</v>
      </c>
      <c r="W42" s="3">
        <v>0</v>
      </c>
      <c r="X42" s="3">
        <v>10000</v>
      </c>
      <c r="Y42" s="3">
        <f t="shared" si="32"/>
        <v>15000</v>
      </c>
      <c r="AC42" s="4"/>
      <c r="AD42" s="4">
        <f t="shared" si="33"/>
        <v>15000</v>
      </c>
    </row>
    <row r="43" spans="1:30" ht="19.899999999999999" customHeight="1" x14ac:dyDescent="0.2">
      <c r="A43" s="18">
        <v>1118101</v>
      </c>
      <c r="B43" s="41" t="s">
        <v>162</v>
      </c>
      <c r="C43" s="3">
        <v>61924</v>
      </c>
      <c r="D43" s="3"/>
      <c r="E43" s="3">
        <v>-6924</v>
      </c>
      <c r="F43" s="3">
        <f t="shared" si="27"/>
        <v>55000</v>
      </c>
      <c r="G43" s="3"/>
      <c r="H43" s="3"/>
      <c r="I43" s="3">
        <f t="shared" si="28"/>
        <v>55000</v>
      </c>
      <c r="J43" s="5"/>
      <c r="K43" s="4">
        <v>404738</v>
      </c>
      <c r="M43" s="4">
        <f t="shared" si="29"/>
        <v>404738</v>
      </c>
      <c r="N43" s="44"/>
      <c r="O43" s="4"/>
      <c r="P43" s="6"/>
      <c r="Q43" s="4"/>
      <c r="R43" s="6"/>
      <c r="S43" s="40">
        <f t="shared" si="30"/>
        <v>459738</v>
      </c>
      <c r="T43" s="125"/>
      <c r="U43" s="3">
        <v>55000</v>
      </c>
      <c r="V43" s="3">
        <f t="shared" si="31"/>
        <v>6924</v>
      </c>
      <c r="W43" s="3">
        <v>-6924</v>
      </c>
      <c r="X43" s="3"/>
      <c r="Y43" s="3">
        <f t="shared" si="32"/>
        <v>55000</v>
      </c>
      <c r="Z43" s="4">
        <v>302894</v>
      </c>
      <c r="AB43" s="4">
        <v>8673</v>
      </c>
      <c r="AC43" s="4"/>
      <c r="AD43" s="4">
        <f t="shared" si="33"/>
        <v>366567</v>
      </c>
    </row>
    <row r="44" spans="1:30" ht="19.899999999999999" customHeight="1" x14ac:dyDescent="0.2">
      <c r="A44" s="18">
        <v>1119400</v>
      </c>
      <c r="B44" s="41" t="s">
        <v>78</v>
      </c>
      <c r="C44" s="3">
        <v>122044</v>
      </c>
      <c r="D44" s="3">
        <v>-62700</v>
      </c>
      <c r="E44" s="3">
        <v>-26344</v>
      </c>
      <c r="F44" s="3">
        <f t="shared" si="27"/>
        <v>33000</v>
      </c>
      <c r="G44" s="3"/>
      <c r="H44" s="3">
        <v>50000</v>
      </c>
      <c r="I44" s="3">
        <f t="shared" si="28"/>
        <v>83000</v>
      </c>
      <c r="J44" s="43"/>
      <c r="K44" s="4">
        <v>282405</v>
      </c>
      <c r="M44" s="4">
        <f t="shared" si="29"/>
        <v>282405</v>
      </c>
      <c r="N44" s="44"/>
      <c r="O44" s="4"/>
      <c r="P44" s="6"/>
      <c r="Q44" s="4"/>
      <c r="R44" s="6"/>
      <c r="S44" s="40">
        <f t="shared" si="30"/>
        <v>365405</v>
      </c>
      <c r="T44" s="125"/>
      <c r="U44" s="3">
        <v>83000</v>
      </c>
      <c r="V44" s="3">
        <f>26344-50000</f>
        <v>-23656</v>
      </c>
      <c r="W44" s="3">
        <f>-20000-344</f>
        <v>-20344</v>
      </c>
      <c r="X44" s="3"/>
      <c r="Y44" s="3">
        <f t="shared" si="32"/>
        <v>39000</v>
      </c>
      <c r="Z44" s="4">
        <v>532094</v>
      </c>
      <c r="AC44" s="4"/>
      <c r="AD44" s="4">
        <f t="shared" si="33"/>
        <v>571094</v>
      </c>
    </row>
    <row r="45" spans="1:30" ht="19.899999999999999" customHeight="1" x14ac:dyDescent="0.2">
      <c r="A45" s="18">
        <v>1118501</v>
      </c>
      <c r="B45" s="41" t="s">
        <v>80</v>
      </c>
      <c r="C45" s="3">
        <v>11076</v>
      </c>
      <c r="D45" s="3"/>
      <c r="E45" s="3">
        <f>-5426+350+500</f>
        <v>-4576</v>
      </c>
      <c r="F45" s="3">
        <f t="shared" si="27"/>
        <v>6500</v>
      </c>
      <c r="G45" s="3"/>
      <c r="H45" s="3"/>
      <c r="I45" s="3">
        <f t="shared" si="28"/>
        <v>6500</v>
      </c>
      <c r="J45" s="5"/>
      <c r="K45" s="4">
        <v>451105</v>
      </c>
      <c r="M45" s="4">
        <f t="shared" si="29"/>
        <v>451105</v>
      </c>
      <c r="N45" s="23"/>
      <c r="O45" s="4"/>
      <c r="P45" s="6"/>
      <c r="Q45" s="4"/>
      <c r="R45" s="6"/>
      <c r="S45" s="40">
        <f t="shared" si="30"/>
        <v>457605</v>
      </c>
      <c r="T45" s="125"/>
      <c r="U45" s="3">
        <v>6500</v>
      </c>
      <c r="V45" s="3">
        <f t="shared" si="31"/>
        <v>4576</v>
      </c>
      <c r="W45" s="3">
        <v>-4576</v>
      </c>
      <c r="X45" s="3"/>
      <c r="Y45" s="3">
        <f t="shared" si="32"/>
        <v>6500</v>
      </c>
      <c r="Z45" s="4">
        <v>352235</v>
      </c>
      <c r="AC45" s="4"/>
      <c r="AD45" s="4">
        <f t="shared" si="33"/>
        <v>358735</v>
      </c>
    </row>
    <row r="46" spans="1:30" ht="19.899999999999999" customHeight="1" x14ac:dyDescent="0.2">
      <c r="A46" s="18">
        <v>1118581</v>
      </c>
      <c r="B46" s="41" t="s">
        <v>81</v>
      </c>
      <c r="C46" s="3">
        <v>1000</v>
      </c>
      <c r="D46" s="3"/>
      <c r="E46" s="3">
        <v>-500</v>
      </c>
      <c r="F46" s="3">
        <f t="shared" si="27"/>
        <v>500</v>
      </c>
      <c r="G46" s="3"/>
      <c r="H46" s="3"/>
      <c r="I46" s="3">
        <f t="shared" si="28"/>
        <v>500</v>
      </c>
      <c r="J46" s="5"/>
      <c r="M46" s="4">
        <f t="shared" si="29"/>
        <v>0</v>
      </c>
      <c r="N46" s="39"/>
      <c r="O46" s="4"/>
      <c r="P46" s="6"/>
      <c r="Q46" s="4"/>
      <c r="R46" s="6"/>
      <c r="S46" s="40">
        <f t="shared" si="30"/>
        <v>500</v>
      </c>
      <c r="T46" s="125"/>
      <c r="U46" s="3">
        <v>500</v>
      </c>
      <c r="V46" s="3">
        <f t="shared" si="31"/>
        <v>500</v>
      </c>
      <c r="W46" s="3">
        <v>-500</v>
      </c>
      <c r="X46" s="3"/>
      <c r="Y46" s="3">
        <f t="shared" si="32"/>
        <v>500</v>
      </c>
      <c r="AC46" s="4"/>
      <c r="AD46" s="4">
        <f t="shared" si="33"/>
        <v>500</v>
      </c>
    </row>
    <row r="47" spans="1:30" ht="19.899999999999999" customHeight="1" x14ac:dyDescent="0.2">
      <c r="A47" s="18">
        <v>1118601</v>
      </c>
      <c r="B47" s="41" t="s">
        <v>82</v>
      </c>
      <c r="C47" s="3">
        <v>15948</v>
      </c>
      <c r="D47" s="3"/>
      <c r="E47" s="3">
        <v>-1948</v>
      </c>
      <c r="F47" s="3">
        <f t="shared" si="27"/>
        <v>14000</v>
      </c>
      <c r="G47" s="3"/>
      <c r="H47" s="3">
        <v>1000</v>
      </c>
      <c r="I47" s="3">
        <f t="shared" si="28"/>
        <v>15000</v>
      </c>
      <c r="J47" s="5"/>
      <c r="K47" s="4">
        <v>252631</v>
      </c>
      <c r="M47" s="4">
        <f t="shared" si="29"/>
        <v>252631</v>
      </c>
      <c r="N47" s="23"/>
      <c r="O47" s="4">
        <v>1937</v>
      </c>
      <c r="P47" s="6"/>
      <c r="Q47" s="4"/>
      <c r="R47" s="6"/>
      <c r="S47" s="40">
        <f t="shared" si="30"/>
        <v>269568</v>
      </c>
      <c r="T47" s="125"/>
      <c r="U47" s="3">
        <v>15000</v>
      </c>
      <c r="V47" s="3">
        <f>1948-1000</f>
        <v>948</v>
      </c>
      <c r="W47" s="3">
        <v>-948</v>
      </c>
      <c r="X47" s="3"/>
      <c r="Y47" s="3">
        <f t="shared" si="32"/>
        <v>15000</v>
      </c>
      <c r="Z47" s="4">
        <v>284701</v>
      </c>
      <c r="AC47" s="4"/>
      <c r="AD47" s="4">
        <f t="shared" si="33"/>
        <v>299701</v>
      </c>
    </row>
    <row r="48" spans="1:30" ht="19.899999999999999" customHeight="1" x14ac:dyDescent="0.2">
      <c r="A48" s="18">
        <v>1118603</v>
      </c>
      <c r="B48" s="41" t="s">
        <v>85</v>
      </c>
      <c r="C48" s="3">
        <v>8750</v>
      </c>
      <c r="D48" s="3"/>
      <c r="E48" s="3">
        <f>-3750+1000</f>
        <v>-2750</v>
      </c>
      <c r="F48" s="3">
        <f t="shared" si="27"/>
        <v>6000</v>
      </c>
      <c r="G48" s="3"/>
      <c r="H48" s="3"/>
      <c r="I48" s="3">
        <f t="shared" si="28"/>
        <v>6000</v>
      </c>
      <c r="J48" s="5"/>
      <c r="M48" s="4">
        <f t="shared" si="29"/>
        <v>0</v>
      </c>
      <c r="N48" s="23"/>
      <c r="O48" s="4"/>
      <c r="P48" s="6"/>
      <c r="Q48" s="4"/>
      <c r="R48" s="6"/>
      <c r="S48" s="40">
        <f t="shared" si="30"/>
        <v>6000</v>
      </c>
      <c r="T48" s="125"/>
      <c r="U48" s="3">
        <v>6000</v>
      </c>
      <c r="V48" s="3">
        <f t="shared" si="31"/>
        <v>2750</v>
      </c>
      <c r="W48" s="3">
        <v>-2750</v>
      </c>
      <c r="X48" s="3"/>
      <c r="Y48" s="3">
        <f t="shared" si="32"/>
        <v>6000</v>
      </c>
      <c r="AC48" s="4"/>
      <c r="AD48" s="4">
        <f t="shared" si="33"/>
        <v>6000</v>
      </c>
    </row>
    <row r="49" spans="1:31" ht="19.899999999999999" customHeight="1" x14ac:dyDescent="0.2">
      <c r="A49" s="18">
        <v>1118681</v>
      </c>
      <c r="B49" s="41" t="s">
        <v>86</v>
      </c>
      <c r="C49" s="42">
        <v>-2500</v>
      </c>
      <c r="D49" s="42"/>
      <c r="E49" s="3">
        <v>0</v>
      </c>
      <c r="F49" s="3">
        <f t="shared" si="27"/>
        <v>-2500</v>
      </c>
      <c r="G49" s="3"/>
      <c r="H49" s="3"/>
      <c r="I49" s="3">
        <f t="shared" si="28"/>
        <v>-2500</v>
      </c>
      <c r="J49" s="5"/>
      <c r="K49" s="57"/>
      <c r="M49" s="4">
        <f t="shared" si="29"/>
        <v>0</v>
      </c>
      <c r="N49" s="23"/>
      <c r="O49" s="57"/>
      <c r="P49" s="6"/>
      <c r="Q49" s="57"/>
      <c r="R49" s="6"/>
      <c r="S49" s="40">
        <f t="shared" si="30"/>
        <v>-2500</v>
      </c>
      <c r="T49" s="125"/>
      <c r="U49" s="3">
        <v>-2500</v>
      </c>
      <c r="V49" s="3">
        <f t="shared" si="31"/>
        <v>0</v>
      </c>
      <c r="W49" s="3">
        <v>0</v>
      </c>
      <c r="X49" s="3"/>
      <c r="Y49" s="3">
        <f t="shared" si="32"/>
        <v>-2500</v>
      </c>
      <c r="Z49" s="57"/>
      <c r="AC49" s="57"/>
      <c r="AD49" s="4">
        <f t="shared" si="33"/>
        <v>-2500</v>
      </c>
    </row>
    <row r="50" spans="1:31" ht="18" customHeight="1" x14ac:dyDescent="0.2">
      <c r="A50" s="64"/>
      <c r="B50" s="47" t="s">
        <v>87</v>
      </c>
      <c r="C50" s="48">
        <f>SUM(C29:C49)</f>
        <v>734075</v>
      </c>
      <c r="D50" s="48">
        <f>SUM(D29:D49)</f>
        <v>26769</v>
      </c>
      <c r="E50" s="48">
        <f>SUM(E29:E49)</f>
        <v>-182844</v>
      </c>
      <c r="F50" s="48">
        <f>SUM(F29:F49)</f>
        <v>578000</v>
      </c>
      <c r="G50" s="3"/>
      <c r="H50" s="48">
        <f>SUM(H29:H49)</f>
        <v>61188</v>
      </c>
      <c r="I50" s="48">
        <f>SUM(I29:I49)</f>
        <v>639188</v>
      </c>
      <c r="J50" s="5"/>
      <c r="K50" s="50">
        <f>SUM(K29:K49)</f>
        <v>3493453</v>
      </c>
      <c r="L50" s="50">
        <f>SUM(L29:L49)</f>
        <v>15600</v>
      </c>
      <c r="M50" s="50">
        <f>SUM(M29:M49)</f>
        <v>3509053</v>
      </c>
      <c r="N50" s="39"/>
      <c r="O50" s="48">
        <f>SUM(O29:O49)</f>
        <v>113059</v>
      </c>
      <c r="P50" s="6"/>
      <c r="Q50" s="48">
        <f>SUM(Q29:Q49)</f>
        <v>0</v>
      </c>
      <c r="R50" s="4"/>
      <c r="S50" s="48">
        <f>SUM(S29:S49)</f>
        <v>4261300</v>
      </c>
      <c r="U50" s="48">
        <f t="shared" ref="U50:AD50" si="34">SUM(U29:U49)</f>
        <v>639188</v>
      </c>
      <c r="V50" s="48">
        <f t="shared" si="34"/>
        <v>121656</v>
      </c>
      <c r="W50" s="48">
        <f t="shared" si="34"/>
        <v>-222450</v>
      </c>
      <c r="X50" s="48">
        <f t="shared" si="34"/>
        <v>30670</v>
      </c>
      <c r="Y50" s="48">
        <f t="shared" si="34"/>
        <v>569064</v>
      </c>
      <c r="Z50" s="50">
        <f t="shared" si="34"/>
        <v>3494777</v>
      </c>
      <c r="AA50" s="50">
        <f t="shared" si="34"/>
        <v>15600</v>
      </c>
      <c r="AB50" s="50">
        <f t="shared" si="34"/>
        <v>164021</v>
      </c>
      <c r="AC50" s="48">
        <f t="shared" si="34"/>
        <v>0</v>
      </c>
      <c r="AD50" s="48">
        <f t="shared" si="34"/>
        <v>4243462</v>
      </c>
    </row>
    <row r="51" spans="1:31" ht="13.9" customHeight="1" x14ac:dyDescent="0.2">
      <c r="D51" s="3"/>
      <c r="Y51" s="3"/>
    </row>
    <row r="52" spans="1:31" s="155" customFormat="1" ht="19.899999999999999" customHeight="1" x14ac:dyDescent="0.2">
      <c r="A52" s="177">
        <v>1195581</v>
      </c>
      <c r="B52" s="65" t="s">
        <v>88</v>
      </c>
      <c r="C52" s="4"/>
      <c r="D52" s="4"/>
      <c r="E52" s="4"/>
      <c r="F52" s="4">
        <f t="shared" ref="F52:F60" si="35">C52+D52+E52</f>
        <v>0</v>
      </c>
      <c r="G52" s="4"/>
      <c r="H52" s="4"/>
      <c r="I52" s="4">
        <f t="shared" ref="I52:I60" si="36">F52+H52</f>
        <v>0</v>
      </c>
      <c r="J52" s="49"/>
      <c r="K52" s="4">
        <v>4549703</v>
      </c>
      <c r="L52" s="4"/>
      <c r="M52" s="4">
        <f t="shared" ref="M52:M60" si="37">K52+L52</f>
        <v>4549703</v>
      </c>
      <c r="N52" s="44"/>
      <c r="O52" s="4"/>
      <c r="P52" s="6"/>
      <c r="Q52" s="4"/>
      <c r="R52" s="6"/>
      <c r="S52" s="169">
        <f t="shared" ref="S52:S60" si="38">I52+M52+O52+Q52</f>
        <v>4549703</v>
      </c>
      <c r="T52" s="178"/>
      <c r="U52" s="4">
        <v>0</v>
      </c>
      <c r="V52" s="4"/>
      <c r="W52" s="4"/>
      <c r="X52" s="4"/>
      <c r="Y52" s="3">
        <f t="shared" ref="Y52:Y60" si="39">U52+V52+W52+X52</f>
        <v>0</v>
      </c>
      <c r="Z52" s="4">
        <v>4832028</v>
      </c>
      <c r="AA52" s="4"/>
      <c r="AB52" s="4"/>
      <c r="AC52" s="4"/>
      <c r="AD52" s="4">
        <f t="shared" ref="AD52:AD60" si="40">Y52+Z52+AA52+AB52+AC52</f>
        <v>4832028</v>
      </c>
      <c r="AE52" s="155" t="s">
        <v>190</v>
      </c>
    </row>
    <row r="53" spans="1:31" s="155" customFormat="1" ht="19.899999999999999" customHeight="1" x14ac:dyDescent="0.2">
      <c r="A53" s="177">
        <v>1195581</v>
      </c>
      <c r="B53" s="65" t="s">
        <v>89</v>
      </c>
      <c r="C53" s="4"/>
      <c r="D53" s="4"/>
      <c r="E53" s="4"/>
      <c r="F53" s="4">
        <f t="shared" si="35"/>
        <v>0</v>
      </c>
      <c r="G53" s="4"/>
      <c r="H53" s="4"/>
      <c r="I53" s="4">
        <f t="shared" si="36"/>
        <v>0</v>
      </c>
      <c r="J53" s="49"/>
      <c r="K53" s="4">
        <v>-48057</v>
      </c>
      <c r="L53" s="4"/>
      <c r="M53" s="167">
        <f t="shared" si="37"/>
        <v>-48057</v>
      </c>
      <c r="N53" s="44"/>
      <c r="O53" s="4"/>
      <c r="P53" s="6"/>
      <c r="Q53" s="4"/>
      <c r="R53" s="6"/>
      <c r="S53" s="169">
        <f t="shared" si="38"/>
        <v>-48057</v>
      </c>
      <c r="T53" s="178"/>
      <c r="U53" s="4">
        <v>0</v>
      </c>
      <c r="V53" s="4"/>
      <c r="W53" s="4"/>
      <c r="X53" s="4"/>
      <c r="Y53" s="3">
        <f t="shared" si="39"/>
        <v>0</v>
      </c>
      <c r="Z53" s="200">
        <v>-101344</v>
      </c>
      <c r="AA53" s="4"/>
      <c r="AB53" s="167"/>
      <c r="AC53" s="4"/>
      <c r="AD53" s="4">
        <f t="shared" si="40"/>
        <v>-101344</v>
      </c>
      <c r="AE53" s="155" t="s">
        <v>190</v>
      </c>
    </row>
    <row r="54" spans="1:31" ht="19.899999999999999" customHeight="1" x14ac:dyDescent="0.2">
      <c r="A54" s="18">
        <v>1195581</v>
      </c>
      <c r="B54" s="41" t="s">
        <v>90</v>
      </c>
      <c r="C54" s="3"/>
      <c r="D54" s="3"/>
      <c r="E54" s="3"/>
      <c r="F54" s="3">
        <f t="shared" si="35"/>
        <v>0</v>
      </c>
      <c r="G54" s="3"/>
      <c r="H54" s="3"/>
      <c r="I54" s="3">
        <f t="shared" si="36"/>
        <v>0</v>
      </c>
      <c r="J54" s="5"/>
      <c r="M54" s="4">
        <f t="shared" si="37"/>
        <v>0</v>
      </c>
      <c r="N54" s="44"/>
      <c r="O54" s="4"/>
      <c r="P54" s="6"/>
      <c r="Q54" s="4"/>
      <c r="R54" s="6"/>
      <c r="S54" s="169">
        <f t="shared" si="38"/>
        <v>0</v>
      </c>
      <c r="T54" s="164"/>
      <c r="U54" s="3">
        <v>0</v>
      </c>
      <c r="V54" s="3"/>
      <c r="W54" s="3"/>
      <c r="X54" s="3"/>
      <c r="Y54" s="3">
        <f t="shared" si="39"/>
        <v>0</v>
      </c>
      <c r="AC54" s="4"/>
      <c r="AD54" s="4">
        <f t="shared" si="40"/>
        <v>0</v>
      </c>
    </row>
    <row r="55" spans="1:31" s="155" customFormat="1" ht="19.899999999999999" customHeight="1" x14ac:dyDescent="0.2">
      <c r="A55" s="177">
        <v>1195008</v>
      </c>
      <c r="B55" s="65" t="s">
        <v>166</v>
      </c>
      <c r="C55" s="4"/>
      <c r="D55" s="4"/>
      <c r="E55" s="4"/>
      <c r="F55" s="4">
        <f t="shared" si="35"/>
        <v>0</v>
      </c>
      <c r="G55" s="4"/>
      <c r="H55" s="4"/>
      <c r="I55" s="4">
        <f t="shared" si="36"/>
        <v>0</v>
      </c>
      <c r="J55" s="49"/>
      <c r="K55" s="4"/>
      <c r="L55" s="4"/>
      <c r="M55" s="4">
        <f t="shared" si="37"/>
        <v>0</v>
      </c>
      <c r="N55" s="44"/>
      <c r="O55" s="4"/>
      <c r="P55" s="6"/>
      <c r="Q55" s="167">
        <v>0</v>
      </c>
      <c r="R55" s="168"/>
      <c r="S55" s="169">
        <f t="shared" si="38"/>
        <v>0</v>
      </c>
      <c r="T55" s="178"/>
      <c r="U55" s="4">
        <v>0</v>
      </c>
      <c r="V55" s="4"/>
      <c r="W55" s="4"/>
      <c r="X55" s="4"/>
      <c r="Y55" s="3">
        <f t="shared" si="39"/>
        <v>0</v>
      </c>
      <c r="Z55" s="4"/>
      <c r="AA55" s="4"/>
      <c r="AB55" s="4"/>
      <c r="AC55" s="167">
        <v>0</v>
      </c>
      <c r="AD55" s="4">
        <f t="shared" si="40"/>
        <v>0</v>
      </c>
    </row>
    <row r="56" spans="1:31" ht="19.899999999999999" customHeight="1" x14ac:dyDescent="0.2">
      <c r="A56" s="177">
        <v>1117630</v>
      </c>
      <c r="B56" s="65" t="s">
        <v>93</v>
      </c>
      <c r="C56" s="3">
        <v>62086</v>
      </c>
      <c r="D56" s="3"/>
      <c r="E56" s="3">
        <v>-62086</v>
      </c>
      <c r="F56" s="3">
        <f t="shared" si="35"/>
        <v>0</v>
      </c>
      <c r="G56" s="3"/>
      <c r="H56" s="3"/>
      <c r="I56" s="3">
        <f t="shared" si="36"/>
        <v>0</v>
      </c>
      <c r="J56" s="27"/>
      <c r="M56" s="4">
        <f t="shared" si="37"/>
        <v>0</v>
      </c>
      <c r="N56" s="45"/>
      <c r="O56" s="4"/>
      <c r="P56" s="6"/>
      <c r="Q56" s="4"/>
      <c r="S56" s="169">
        <f t="shared" si="38"/>
        <v>0</v>
      </c>
      <c r="T56" s="164"/>
      <c r="U56" s="3">
        <v>0</v>
      </c>
      <c r="V56" s="3">
        <f t="shared" ref="V56" si="41">-E56</f>
        <v>62086</v>
      </c>
      <c r="W56" s="3">
        <v>-62086</v>
      </c>
      <c r="X56" s="3"/>
      <c r="Y56" s="3">
        <f t="shared" si="39"/>
        <v>0</v>
      </c>
      <c r="AC56" s="200">
        <v>-154177</v>
      </c>
      <c r="AD56" s="200">
        <f t="shared" si="40"/>
        <v>-154177</v>
      </c>
      <c r="AE56" s="155" t="s">
        <v>190</v>
      </c>
    </row>
    <row r="57" spans="1:31" ht="19.899999999999999" customHeight="1" x14ac:dyDescent="0.2">
      <c r="A57" s="18">
        <v>1195009</v>
      </c>
      <c r="B57" s="41" t="s">
        <v>168</v>
      </c>
      <c r="C57" s="3"/>
      <c r="D57" s="3"/>
      <c r="E57" s="3"/>
      <c r="F57" s="3">
        <f t="shared" si="35"/>
        <v>0</v>
      </c>
      <c r="G57" s="3"/>
      <c r="H57" s="3"/>
      <c r="I57" s="3">
        <f t="shared" si="36"/>
        <v>0</v>
      </c>
      <c r="J57" s="27"/>
      <c r="M57" s="4">
        <f t="shared" si="37"/>
        <v>0</v>
      </c>
      <c r="N57" s="45"/>
      <c r="O57" s="4"/>
      <c r="P57" s="6"/>
      <c r="Q57" s="4">
        <v>205605</v>
      </c>
      <c r="S57" s="169">
        <f t="shared" si="38"/>
        <v>205605</v>
      </c>
      <c r="T57" s="164"/>
      <c r="U57" s="3">
        <v>0</v>
      </c>
      <c r="V57" s="3"/>
      <c r="W57" s="3"/>
      <c r="X57" s="3"/>
      <c r="Y57" s="3">
        <f t="shared" si="39"/>
        <v>0</v>
      </c>
      <c r="AC57" s="4">
        <f>962012-194804-327005</f>
        <v>440203</v>
      </c>
      <c r="AD57" s="4">
        <f t="shared" si="40"/>
        <v>440203</v>
      </c>
      <c r="AE57" s="155" t="s">
        <v>190</v>
      </c>
    </row>
    <row r="58" spans="1:31" ht="19.899999999999999" customHeight="1" x14ac:dyDescent="0.2">
      <c r="A58" s="18">
        <v>11117582</v>
      </c>
      <c r="B58" s="41" t="s">
        <v>189</v>
      </c>
      <c r="C58" s="3"/>
      <c r="D58" s="3"/>
      <c r="E58" s="3"/>
      <c r="F58" s="3">
        <f t="shared" si="35"/>
        <v>0</v>
      </c>
      <c r="G58" s="3"/>
      <c r="H58" s="3"/>
      <c r="I58" s="3">
        <f t="shared" si="36"/>
        <v>0</v>
      </c>
      <c r="J58" s="27"/>
      <c r="M58" s="4">
        <f t="shared" si="37"/>
        <v>0</v>
      </c>
      <c r="N58" s="45"/>
      <c r="O58" s="4"/>
      <c r="P58" s="6"/>
      <c r="Q58" s="4"/>
      <c r="S58" s="169">
        <f t="shared" si="38"/>
        <v>0</v>
      </c>
      <c r="T58" s="164"/>
      <c r="U58" s="3"/>
      <c r="V58" s="3"/>
      <c r="W58" s="3"/>
      <c r="X58" s="3"/>
      <c r="Y58" s="3"/>
      <c r="AC58" s="4">
        <v>154177</v>
      </c>
      <c r="AD58" s="4">
        <f t="shared" si="40"/>
        <v>154177</v>
      </c>
      <c r="AE58" s="155" t="s">
        <v>190</v>
      </c>
    </row>
    <row r="59" spans="1:31" ht="19.899999999999999" customHeight="1" x14ac:dyDescent="0.2">
      <c r="A59" s="18">
        <v>1117689</v>
      </c>
      <c r="B59" s="41" t="s">
        <v>188</v>
      </c>
      <c r="C59" s="3"/>
      <c r="D59" s="3"/>
      <c r="E59" s="3"/>
      <c r="F59" s="3">
        <f t="shared" si="35"/>
        <v>0</v>
      </c>
      <c r="G59" s="3"/>
      <c r="H59" s="3"/>
      <c r="I59" s="3">
        <f t="shared" si="36"/>
        <v>0</v>
      </c>
      <c r="J59" s="27"/>
      <c r="M59" s="4">
        <f t="shared" si="37"/>
        <v>0</v>
      </c>
      <c r="N59" s="45"/>
      <c r="O59" s="4"/>
      <c r="P59" s="6"/>
      <c r="Q59" s="4"/>
      <c r="S59" s="169">
        <f t="shared" si="38"/>
        <v>0</v>
      </c>
      <c r="T59" s="164"/>
      <c r="U59" s="3"/>
      <c r="V59" s="3"/>
      <c r="W59" s="3"/>
      <c r="X59" s="3"/>
      <c r="Y59" s="3"/>
      <c r="AC59" s="4">
        <v>327005</v>
      </c>
      <c r="AD59" s="4">
        <f t="shared" si="40"/>
        <v>327005</v>
      </c>
      <c r="AE59" s="155" t="s">
        <v>190</v>
      </c>
    </row>
    <row r="60" spans="1:31" ht="19.899999999999999" customHeight="1" x14ac:dyDescent="0.2">
      <c r="A60" s="18">
        <v>1195009</v>
      </c>
      <c r="B60" s="41" t="s">
        <v>97</v>
      </c>
      <c r="C60" s="3">
        <v>26769</v>
      </c>
      <c r="D60" s="3">
        <v>-26769</v>
      </c>
      <c r="E60" s="3"/>
      <c r="F60" s="3">
        <f t="shared" si="35"/>
        <v>0</v>
      </c>
      <c r="G60" s="3"/>
      <c r="H60" s="3"/>
      <c r="I60" s="3">
        <f t="shared" si="36"/>
        <v>0</v>
      </c>
      <c r="J60" s="43"/>
      <c r="M60" s="4">
        <f t="shared" si="37"/>
        <v>0</v>
      </c>
      <c r="N60" s="39"/>
      <c r="O60" s="56"/>
      <c r="P60" s="6"/>
      <c r="Q60" s="4"/>
      <c r="S60" s="169">
        <f t="shared" si="38"/>
        <v>0</v>
      </c>
      <c r="U60" s="3">
        <v>0</v>
      </c>
      <c r="V60" s="3"/>
      <c r="W60" s="3"/>
      <c r="X60" s="3"/>
      <c r="Y60" s="3">
        <f t="shared" si="39"/>
        <v>0</v>
      </c>
      <c r="AC60" s="4"/>
      <c r="AD60" s="4">
        <f t="shared" si="40"/>
        <v>0</v>
      </c>
    </row>
    <row r="61" spans="1:31" ht="15.75" customHeight="1" x14ac:dyDescent="0.2">
      <c r="B61" s="67" t="s">
        <v>107</v>
      </c>
      <c r="C61" s="68">
        <f>SUM(C52:C60)</f>
        <v>88855</v>
      </c>
      <c r="D61" s="68">
        <f>SUM(D52:D60)</f>
        <v>-26769</v>
      </c>
      <c r="E61" s="68">
        <f>SUM(E52:E60)</f>
        <v>-62086</v>
      </c>
      <c r="F61" s="68">
        <f>SUM(F52:F60)</f>
        <v>0</v>
      </c>
      <c r="G61" s="3"/>
      <c r="H61" s="68">
        <f>SUM(H52:H60)</f>
        <v>0</v>
      </c>
      <c r="I61" s="68">
        <f>SUM(I52:I60)</f>
        <v>0</v>
      </c>
      <c r="J61" s="5"/>
      <c r="K61" s="69">
        <f>SUM(K52:K60)</f>
        <v>4501646</v>
      </c>
      <c r="L61" s="69">
        <f>SUM(L52:L60)</f>
        <v>0</v>
      </c>
      <c r="M61" s="69">
        <f>SUM(M52:M60)</f>
        <v>4501646</v>
      </c>
      <c r="N61" s="39"/>
      <c r="O61" s="69">
        <f>SUM(O52:O60)</f>
        <v>0</v>
      </c>
      <c r="P61" s="6"/>
      <c r="Q61" s="170">
        <f>SUM(Q52:Q60)</f>
        <v>205605</v>
      </c>
      <c r="R61" s="6"/>
      <c r="S61" s="70">
        <f>SUM(S52:S60)</f>
        <v>4707251</v>
      </c>
      <c r="T61" s="125"/>
      <c r="U61" s="68">
        <f t="shared" ref="U61:AD61" si="42">SUM(U52:U60)</f>
        <v>0</v>
      </c>
      <c r="V61" s="68">
        <f t="shared" si="42"/>
        <v>62086</v>
      </c>
      <c r="W61" s="68">
        <f t="shared" si="42"/>
        <v>-62086</v>
      </c>
      <c r="X61" s="68">
        <f t="shared" si="42"/>
        <v>0</v>
      </c>
      <c r="Y61" s="68">
        <f t="shared" si="42"/>
        <v>0</v>
      </c>
      <c r="Z61" s="69">
        <f t="shared" si="42"/>
        <v>4730684</v>
      </c>
      <c r="AA61" s="69">
        <f t="shared" si="42"/>
        <v>0</v>
      </c>
      <c r="AB61" s="69">
        <f t="shared" si="42"/>
        <v>0</v>
      </c>
      <c r="AC61" s="170">
        <f t="shared" si="42"/>
        <v>767208</v>
      </c>
      <c r="AD61" s="170">
        <f t="shared" si="42"/>
        <v>5497892</v>
      </c>
    </row>
    <row r="62" spans="1:31" ht="13.9" customHeight="1" x14ac:dyDescent="0.2">
      <c r="B62" s="47"/>
      <c r="C62" s="3"/>
      <c r="D62" s="3"/>
      <c r="E62" s="3"/>
      <c r="F62" s="3"/>
      <c r="G62" s="3"/>
      <c r="H62" s="3"/>
      <c r="I62" s="3"/>
      <c r="J62" s="5"/>
      <c r="N62" s="39"/>
      <c r="O62" s="4"/>
      <c r="P62" s="6"/>
      <c r="Q62" s="4"/>
      <c r="R62" s="6"/>
      <c r="S62" s="40"/>
      <c r="T62" s="125"/>
      <c r="U62" s="3"/>
      <c r="V62" s="3"/>
      <c r="W62" s="3"/>
      <c r="X62" s="3"/>
      <c r="Y62" s="3"/>
      <c r="AC62" s="4"/>
      <c r="AD62" s="4"/>
    </row>
    <row r="63" spans="1:31" ht="18" customHeight="1" thickBot="1" x14ac:dyDescent="0.25">
      <c r="A63" s="71"/>
      <c r="B63" s="71" t="s">
        <v>108</v>
      </c>
      <c r="C63" s="73">
        <f>C71</f>
        <v>1393880</v>
      </c>
      <c r="D63" s="73">
        <f>D71</f>
        <v>0</v>
      </c>
      <c r="E63" s="73">
        <f>E71</f>
        <v>-605870</v>
      </c>
      <c r="F63" s="73">
        <f>F71</f>
        <v>788010</v>
      </c>
      <c r="G63" s="84"/>
      <c r="H63" s="73">
        <f>H71</f>
        <v>94570</v>
      </c>
      <c r="I63" s="73">
        <f>I71</f>
        <v>882580</v>
      </c>
      <c r="J63" s="77"/>
      <c r="K63" s="78">
        <f>K71</f>
        <v>13605230</v>
      </c>
      <c r="L63" s="78">
        <f t="shared" ref="L63:M63" si="43">L71</f>
        <v>68340</v>
      </c>
      <c r="M63" s="78">
        <f t="shared" si="43"/>
        <v>13673570</v>
      </c>
      <c r="N63" s="79"/>
      <c r="O63" s="78">
        <f>O71</f>
        <v>164851</v>
      </c>
      <c r="P63" s="79"/>
      <c r="Q63" s="171">
        <f>Q71</f>
        <v>205605</v>
      </c>
      <c r="R63" s="80"/>
      <c r="S63" s="73">
        <f>S71</f>
        <v>14926606</v>
      </c>
      <c r="T63" s="164"/>
      <c r="U63" s="73">
        <f t="shared" ref="U63:AB63" si="44">U71</f>
        <v>882580</v>
      </c>
      <c r="V63" s="73">
        <f t="shared" si="44"/>
        <v>511300</v>
      </c>
      <c r="W63" s="73">
        <f t="shared" si="44"/>
        <v>-511222</v>
      </c>
      <c r="X63" s="73">
        <f t="shared" si="44"/>
        <v>70670</v>
      </c>
      <c r="Y63" s="73">
        <f t="shared" si="44"/>
        <v>953328</v>
      </c>
      <c r="Z63" s="78">
        <f t="shared" si="44"/>
        <v>13816204</v>
      </c>
      <c r="AA63" s="78">
        <f t="shared" si="44"/>
        <v>62400</v>
      </c>
      <c r="AB63" s="78">
        <f t="shared" si="44"/>
        <v>194804</v>
      </c>
      <c r="AC63" s="171">
        <f>AC71</f>
        <v>767208</v>
      </c>
      <c r="AD63" s="171">
        <f>AD71</f>
        <v>15793944</v>
      </c>
    </row>
    <row r="64" spans="1:31" ht="17.45" customHeight="1" thickTop="1" x14ac:dyDescent="0.2">
      <c r="A64" s="71"/>
      <c r="B64" s="71"/>
      <c r="C64" s="84"/>
      <c r="D64" s="84"/>
      <c r="E64" s="84"/>
      <c r="F64" s="84"/>
      <c r="G64" s="84"/>
      <c r="H64" s="84"/>
      <c r="I64" s="84"/>
      <c r="J64" s="77"/>
      <c r="K64" s="84"/>
      <c r="L64" s="84"/>
      <c r="M64" s="84"/>
      <c r="N64" s="79"/>
      <c r="O64" s="66"/>
      <c r="P64" s="79"/>
      <c r="Q64" s="84"/>
      <c r="R64" s="80"/>
      <c r="S64" s="84"/>
      <c r="T64" s="164"/>
      <c r="U64" s="84"/>
      <c r="V64" s="84"/>
      <c r="W64" s="84"/>
      <c r="X64" s="84"/>
      <c r="Y64" s="84"/>
      <c r="Z64" s="84"/>
      <c r="AA64" s="84"/>
      <c r="AB64" s="74"/>
      <c r="AC64" s="84"/>
      <c r="AD64" s="84"/>
    </row>
    <row r="65" spans="1:30" ht="21" customHeight="1" x14ac:dyDescent="0.2">
      <c r="A65" s="87" t="s">
        <v>109</v>
      </c>
      <c r="B65" s="88"/>
      <c r="C65" s="89"/>
      <c r="D65" s="89"/>
      <c r="E65" s="89"/>
      <c r="F65" s="89"/>
      <c r="G65" s="89"/>
      <c r="H65" s="89"/>
      <c r="I65" s="89"/>
      <c r="J65" s="89"/>
      <c r="K65" s="90"/>
      <c r="L65" s="90"/>
      <c r="M65" s="90"/>
      <c r="N65" s="91"/>
      <c r="O65" s="90"/>
      <c r="P65" s="92"/>
      <c r="Q65" s="90"/>
      <c r="R65" s="92"/>
      <c r="S65" s="93"/>
      <c r="U65" s="89"/>
      <c r="V65" s="89"/>
      <c r="W65" s="89"/>
      <c r="X65" s="89"/>
      <c r="Y65" s="89"/>
      <c r="Z65" s="90"/>
      <c r="AA65" s="90"/>
      <c r="AB65" s="90"/>
      <c r="AC65" s="90"/>
      <c r="AD65" s="90"/>
    </row>
    <row r="66" spans="1:30" ht="16.899999999999999" customHeight="1" x14ac:dyDescent="0.2">
      <c r="A66" s="95" t="s">
        <v>39</v>
      </c>
      <c r="B66" s="96"/>
      <c r="C66" s="5">
        <f>C9</f>
        <v>167786</v>
      </c>
      <c r="D66" s="5">
        <f>D9</f>
        <v>0</v>
      </c>
      <c r="E66" s="5">
        <f>E9</f>
        <v>-84286</v>
      </c>
      <c r="F66" s="5">
        <f>F9</f>
        <v>83500</v>
      </c>
      <c r="G66" s="5"/>
      <c r="H66" s="5">
        <f>H9</f>
        <v>0</v>
      </c>
      <c r="I66" s="5">
        <f>I9</f>
        <v>83500</v>
      </c>
      <c r="J66" s="5"/>
      <c r="K66" s="5">
        <f>K9</f>
        <v>769466</v>
      </c>
      <c r="L66" s="5">
        <f>L9</f>
        <v>8340</v>
      </c>
      <c r="M66" s="5">
        <f>M9</f>
        <v>777806</v>
      </c>
      <c r="N66" s="61"/>
      <c r="O66" s="49">
        <f>O9</f>
        <v>3101</v>
      </c>
      <c r="P66" s="49"/>
      <c r="Q66" s="5">
        <f>Q9</f>
        <v>0</v>
      </c>
      <c r="R66" s="49"/>
      <c r="S66" s="97">
        <f>S9</f>
        <v>864407</v>
      </c>
      <c r="U66" s="5">
        <f t="shared" ref="U66:AD66" si="45">U9</f>
        <v>83500</v>
      </c>
      <c r="V66" s="5">
        <f t="shared" si="45"/>
        <v>84286</v>
      </c>
      <c r="W66" s="5">
        <f t="shared" si="45"/>
        <v>-46846</v>
      </c>
      <c r="X66" s="5">
        <f t="shared" si="45"/>
        <v>0</v>
      </c>
      <c r="Y66" s="5">
        <f t="shared" si="45"/>
        <v>120940</v>
      </c>
      <c r="Z66" s="5">
        <f t="shared" si="45"/>
        <v>724249</v>
      </c>
      <c r="AA66" s="5">
        <f t="shared" si="45"/>
        <v>9600</v>
      </c>
      <c r="AB66" s="49">
        <f t="shared" si="45"/>
        <v>3213</v>
      </c>
      <c r="AC66" s="5">
        <f t="shared" si="45"/>
        <v>0</v>
      </c>
      <c r="AD66" s="5">
        <f t="shared" si="45"/>
        <v>858002</v>
      </c>
    </row>
    <row r="67" spans="1:30" ht="16.899999999999999" customHeight="1" x14ac:dyDescent="0.2">
      <c r="A67" s="95" t="s">
        <v>110</v>
      </c>
      <c r="B67" s="96"/>
      <c r="C67" s="5">
        <f>C18</f>
        <v>185220</v>
      </c>
      <c r="D67" s="5">
        <f>D18</f>
        <v>0</v>
      </c>
      <c r="E67" s="5">
        <f>E18</f>
        <v>-119820</v>
      </c>
      <c r="F67" s="5">
        <f>F18</f>
        <v>65400</v>
      </c>
      <c r="G67" s="5"/>
      <c r="H67" s="5">
        <f>H18</f>
        <v>5000</v>
      </c>
      <c r="I67" s="5">
        <f>I18</f>
        <v>70400</v>
      </c>
      <c r="J67" s="5"/>
      <c r="K67" s="5">
        <f>K18</f>
        <v>3341756</v>
      </c>
      <c r="L67" s="5">
        <f>L18</f>
        <v>14400</v>
      </c>
      <c r="M67" s="5">
        <f>M18</f>
        <v>3356156</v>
      </c>
      <c r="N67" s="61"/>
      <c r="O67" s="49">
        <f>O18</f>
        <v>2112</v>
      </c>
      <c r="P67" s="49"/>
      <c r="Q67" s="5">
        <f>Q18</f>
        <v>0</v>
      </c>
      <c r="R67" s="49"/>
      <c r="S67" s="97">
        <f>S18</f>
        <v>3428668</v>
      </c>
      <c r="U67" s="5">
        <f t="shared" ref="U67:AD67" si="46">U18</f>
        <v>70400</v>
      </c>
      <c r="V67" s="5">
        <f t="shared" si="46"/>
        <v>114820</v>
      </c>
      <c r="W67" s="5">
        <f t="shared" si="46"/>
        <v>-79425</v>
      </c>
      <c r="X67" s="5">
        <f t="shared" si="46"/>
        <v>0</v>
      </c>
      <c r="Y67" s="5">
        <f t="shared" si="46"/>
        <v>105795</v>
      </c>
      <c r="Z67" s="5">
        <f t="shared" si="46"/>
        <v>3409113</v>
      </c>
      <c r="AA67" s="5">
        <f t="shared" si="46"/>
        <v>9600</v>
      </c>
      <c r="AB67" s="49">
        <f t="shared" si="46"/>
        <v>9894</v>
      </c>
      <c r="AC67" s="5">
        <f t="shared" si="46"/>
        <v>0</v>
      </c>
      <c r="AD67" s="5">
        <f t="shared" si="46"/>
        <v>3534402</v>
      </c>
    </row>
    <row r="68" spans="1:30" ht="16.899999999999999" customHeight="1" x14ac:dyDescent="0.2">
      <c r="A68" s="95" t="s">
        <v>111</v>
      </c>
      <c r="B68" s="96"/>
      <c r="C68" s="5">
        <f>C27</f>
        <v>217944</v>
      </c>
      <c r="D68" s="5">
        <f>D27</f>
        <v>0</v>
      </c>
      <c r="E68" s="5">
        <f>E27</f>
        <v>-156834</v>
      </c>
      <c r="F68" s="5">
        <f>F27</f>
        <v>61110</v>
      </c>
      <c r="G68" s="5"/>
      <c r="H68" s="5">
        <f>H27</f>
        <v>28382</v>
      </c>
      <c r="I68" s="5">
        <f>I27</f>
        <v>89492</v>
      </c>
      <c r="J68" s="5"/>
      <c r="K68" s="49">
        <f>K27</f>
        <v>1498909</v>
      </c>
      <c r="L68" s="49">
        <f>L27</f>
        <v>30000</v>
      </c>
      <c r="M68" s="49">
        <f>M27</f>
        <v>1528909</v>
      </c>
      <c r="N68" s="61"/>
      <c r="O68" s="49">
        <f>O27</f>
        <v>46579</v>
      </c>
      <c r="P68" s="56"/>
      <c r="Q68" s="49">
        <f>Q27</f>
        <v>0</v>
      </c>
      <c r="R68" s="49"/>
      <c r="S68" s="99">
        <f>S27</f>
        <v>1664980</v>
      </c>
      <c r="U68" s="5">
        <f t="shared" ref="U68:AD68" si="47">U27</f>
        <v>89492</v>
      </c>
      <c r="V68" s="5">
        <f t="shared" si="47"/>
        <v>128452</v>
      </c>
      <c r="W68" s="5">
        <f t="shared" si="47"/>
        <v>-100415</v>
      </c>
      <c r="X68" s="5">
        <f t="shared" si="47"/>
        <v>40000</v>
      </c>
      <c r="Y68" s="5">
        <f t="shared" si="47"/>
        <v>157529</v>
      </c>
      <c r="Z68" s="49">
        <f t="shared" si="47"/>
        <v>1457381</v>
      </c>
      <c r="AA68" s="49">
        <f t="shared" si="47"/>
        <v>27600</v>
      </c>
      <c r="AB68" s="49">
        <f t="shared" si="47"/>
        <v>17676</v>
      </c>
      <c r="AC68" s="49">
        <f t="shared" si="47"/>
        <v>0</v>
      </c>
      <c r="AD68" s="49">
        <f t="shared" si="47"/>
        <v>1660186</v>
      </c>
    </row>
    <row r="69" spans="1:30" ht="16.899999999999999" customHeight="1" x14ac:dyDescent="0.2">
      <c r="A69" s="95" t="s">
        <v>112</v>
      </c>
      <c r="B69" s="96"/>
      <c r="C69" s="5">
        <f>C50</f>
        <v>734075</v>
      </c>
      <c r="D69" s="5">
        <f>D50</f>
        <v>26769</v>
      </c>
      <c r="E69" s="5">
        <f>E50</f>
        <v>-182844</v>
      </c>
      <c r="F69" s="5">
        <f>F50</f>
        <v>578000</v>
      </c>
      <c r="G69" s="5"/>
      <c r="H69" s="5">
        <f>H50</f>
        <v>61188</v>
      </c>
      <c r="I69" s="5">
        <f>I50</f>
        <v>639188</v>
      </c>
      <c r="J69" s="5"/>
      <c r="K69" s="49">
        <f>K50</f>
        <v>3493453</v>
      </c>
      <c r="L69" s="49">
        <f>L50</f>
        <v>15600</v>
      </c>
      <c r="M69" s="49">
        <f>M50</f>
        <v>3509053</v>
      </c>
      <c r="N69" s="61"/>
      <c r="O69" s="49">
        <f>O50</f>
        <v>113059</v>
      </c>
      <c r="P69" s="56"/>
      <c r="Q69" s="49">
        <f>Q50</f>
        <v>0</v>
      </c>
      <c r="R69" s="49"/>
      <c r="S69" s="99">
        <f>S50</f>
        <v>4261300</v>
      </c>
      <c r="U69" s="5">
        <f t="shared" ref="U69:AD69" si="48">U50</f>
        <v>639188</v>
      </c>
      <c r="V69" s="5">
        <f t="shared" si="48"/>
        <v>121656</v>
      </c>
      <c r="W69" s="5">
        <f t="shared" si="48"/>
        <v>-222450</v>
      </c>
      <c r="X69" s="5">
        <f t="shared" si="48"/>
        <v>30670</v>
      </c>
      <c r="Y69" s="5">
        <f t="shared" si="48"/>
        <v>569064</v>
      </c>
      <c r="Z69" s="49">
        <f t="shared" si="48"/>
        <v>3494777</v>
      </c>
      <c r="AA69" s="49">
        <f t="shared" si="48"/>
        <v>15600</v>
      </c>
      <c r="AB69" s="49">
        <f t="shared" si="48"/>
        <v>164021</v>
      </c>
      <c r="AC69" s="49">
        <f t="shared" si="48"/>
        <v>0</v>
      </c>
      <c r="AD69" s="49">
        <f t="shared" si="48"/>
        <v>4243462</v>
      </c>
    </row>
    <row r="70" spans="1:30" ht="16.899999999999999" customHeight="1" x14ac:dyDescent="0.2">
      <c r="A70" s="95" t="s">
        <v>107</v>
      </c>
      <c r="B70" s="96"/>
      <c r="C70" s="5">
        <f>C61</f>
        <v>88855</v>
      </c>
      <c r="D70" s="5">
        <f>D61</f>
        <v>-26769</v>
      </c>
      <c r="E70" s="5">
        <f>E61</f>
        <v>-62086</v>
      </c>
      <c r="F70" s="5">
        <f>F61</f>
        <v>0</v>
      </c>
      <c r="G70" s="5"/>
      <c r="H70" s="5">
        <f>H61</f>
        <v>0</v>
      </c>
      <c r="I70" s="5">
        <f>I61</f>
        <v>0</v>
      </c>
      <c r="J70" s="5"/>
      <c r="K70" s="5">
        <f>K61</f>
        <v>4501646</v>
      </c>
      <c r="L70" s="5">
        <f>L61</f>
        <v>0</v>
      </c>
      <c r="M70" s="5">
        <f>M61</f>
        <v>4501646</v>
      </c>
      <c r="N70" s="5"/>
      <c r="O70" s="5">
        <f>O61</f>
        <v>0</v>
      </c>
      <c r="P70" s="5"/>
      <c r="Q70" s="172">
        <f>Q61</f>
        <v>205605</v>
      </c>
      <c r="R70" s="5"/>
      <c r="S70" s="97">
        <f>S61</f>
        <v>4707251</v>
      </c>
      <c r="U70" s="5">
        <f t="shared" ref="U70:AD70" si="49">U61</f>
        <v>0</v>
      </c>
      <c r="V70" s="5">
        <f t="shared" si="49"/>
        <v>62086</v>
      </c>
      <c r="W70" s="5">
        <f t="shared" si="49"/>
        <v>-62086</v>
      </c>
      <c r="X70" s="5">
        <f t="shared" si="49"/>
        <v>0</v>
      </c>
      <c r="Y70" s="5">
        <f t="shared" si="49"/>
        <v>0</v>
      </c>
      <c r="Z70" s="5">
        <f t="shared" si="49"/>
        <v>4730684</v>
      </c>
      <c r="AA70" s="5">
        <f t="shared" si="49"/>
        <v>0</v>
      </c>
      <c r="AB70" s="49">
        <f t="shared" ref="AB70" si="50">AB61</f>
        <v>0</v>
      </c>
      <c r="AC70" s="172">
        <f t="shared" si="49"/>
        <v>767208</v>
      </c>
      <c r="AD70" s="172">
        <f t="shared" si="49"/>
        <v>5497892</v>
      </c>
    </row>
    <row r="71" spans="1:30" ht="16.899999999999999" customHeight="1" thickBot="1" x14ac:dyDescent="0.25">
      <c r="A71" s="100"/>
      <c r="B71" s="101" t="s">
        <v>113</v>
      </c>
      <c r="C71" s="102">
        <f>SUM(C66:C70)</f>
        <v>1393880</v>
      </c>
      <c r="D71" s="102">
        <f>SUM(D66:D70)</f>
        <v>0</v>
      </c>
      <c r="E71" s="193">
        <f>SUM(E66:E70)</f>
        <v>-605870</v>
      </c>
      <c r="F71" s="193">
        <f>SUM(F66:F70)</f>
        <v>788010</v>
      </c>
      <c r="G71" s="194"/>
      <c r="H71" s="202">
        <f>SUM(H66:H70)</f>
        <v>94570</v>
      </c>
      <c r="I71" s="102">
        <f>SUM(I66:I70)</f>
        <v>882580</v>
      </c>
      <c r="J71" s="104"/>
      <c r="K71" s="102">
        <f>SUM(K66:K70)</f>
        <v>13605230</v>
      </c>
      <c r="L71" s="102">
        <f t="shared" ref="L71:M71" si="51">SUM(L66:L70)</f>
        <v>68340</v>
      </c>
      <c r="M71" s="102">
        <f t="shared" si="51"/>
        <v>13673570</v>
      </c>
      <c r="N71" s="105"/>
      <c r="O71" s="102">
        <f>SUM(O66:O70)</f>
        <v>164851</v>
      </c>
      <c r="P71" s="106"/>
      <c r="Q71" s="173">
        <f>SUM(Q66:Q70)</f>
        <v>205605</v>
      </c>
      <c r="R71" s="107"/>
      <c r="S71" s="108">
        <f>SUM(S66:S70)</f>
        <v>14926606</v>
      </c>
      <c r="T71" s="125"/>
      <c r="U71" s="102">
        <f t="shared" ref="U71:AA71" si="52">SUM(U66:U70)</f>
        <v>882580</v>
      </c>
      <c r="V71" s="202">
        <f t="shared" si="52"/>
        <v>511300</v>
      </c>
      <c r="W71" s="102">
        <f t="shared" si="52"/>
        <v>-511222</v>
      </c>
      <c r="X71" s="102">
        <f t="shared" si="52"/>
        <v>70670</v>
      </c>
      <c r="Y71" s="102">
        <f t="shared" si="52"/>
        <v>953328</v>
      </c>
      <c r="Z71" s="102">
        <f t="shared" si="52"/>
        <v>13816204</v>
      </c>
      <c r="AA71" s="102">
        <f t="shared" si="52"/>
        <v>62400</v>
      </c>
      <c r="AB71" s="202">
        <f t="shared" ref="AB71" si="53">SUM(AB66:AB70)</f>
        <v>194804</v>
      </c>
      <c r="AC71" s="173">
        <f>SUM(AC66:AC70)</f>
        <v>767208</v>
      </c>
      <c r="AD71" s="173">
        <f>SUM(AD66:AD70)</f>
        <v>15793944</v>
      </c>
    </row>
    <row r="72" spans="1:30" ht="15.75" customHeight="1" thickTop="1" x14ac:dyDescent="0.2"/>
    <row r="73" spans="1:30" ht="15.75" customHeight="1" x14ac:dyDescent="0.2">
      <c r="F73" s="3"/>
      <c r="G73" s="3"/>
      <c r="H73" s="165">
        <f>E71+H71</f>
        <v>-511300</v>
      </c>
      <c r="I73" s="3"/>
      <c r="S73" s="176"/>
      <c r="U73" s="3"/>
      <c r="V73" s="3"/>
      <c r="W73" s="3"/>
      <c r="Y73" s="3"/>
      <c r="AD73" s="4"/>
    </row>
    <row r="74" spans="1:30" ht="15.75" customHeight="1" x14ac:dyDescent="0.2">
      <c r="B74" s="1" t="s">
        <v>186</v>
      </c>
      <c r="C74" s="195">
        <f>C71*5.07%</f>
        <v>70669.716</v>
      </c>
      <c r="E74" s="3"/>
      <c r="V74" s="3"/>
      <c r="W74" s="3"/>
      <c r="Y74" s="198"/>
      <c r="AD74" s="167"/>
    </row>
    <row r="75" spans="1:30" ht="15.75" customHeight="1" x14ac:dyDescent="0.2">
      <c r="B75" s="1" t="s">
        <v>182</v>
      </c>
      <c r="C75" s="199">
        <f>C71+C74</f>
        <v>1464549.716</v>
      </c>
      <c r="V75" s="3"/>
      <c r="Y75" s="198"/>
    </row>
    <row r="76" spans="1:30" ht="15.75" customHeight="1" x14ac:dyDescent="0.2">
      <c r="V76" s="3"/>
      <c r="Y76" s="3"/>
    </row>
    <row r="77" spans="1:30" ht="15.75" customHeight="1" x14ac:dyDescent="0.2">
      <c r="Y77" s="3"/>
    </row>
  </sheetData>
  <mergeCells count="3">
    <mergeCell ref="C2:F2"/>
    <mergeCell ref="H2:S2"/>
    <mergeCell ref="U2:AD2"/>
  </mergeCells>
  <pageMargins left="0.45" right="0.45" top="0.65" bottom="0.5" header="0.3" footer="0.2"/>
  <pageSetup scale="47" fitToHeight="0" orientation="landscape" r:id="rId1"/>
  <headerFooter>
    <oddFooter>&amp;L&amp;8 8/20/2021&amp;C&amp;8&amp;F&amp;R&amp;8Page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3"/>
  <sheetViews>
    <sheetView topLeftCell="S1" zoomScale="88" zoomScaleNormal="88" workbookViewId="0">
      <pane ySplit="5" topLeftCell="A63" activePane="bottomLeft" state="frozen"/>
      <selection pane="bottomLeft" activeCell="Z16" sqref="Z16"/>
    </sheetView>
  </sheetViews>
  <sheetFormatPr defaultColWidth="63.42578125" defaultRowHeight="15.75" customHeight="1" x14ac:dyDescent="0.2"/>
  <cols>
    <col min="1" max="1" width="9.7109375" style="18" customWidth="1"/>
    <col min="2" max="2" width="26.5703125" style="1" customWidth="1"/>
    <col min="3" max="5" width="13.140625" style="33" customWidth="1"/>
    <col min="6" max="6" width="13.140625" style="33" hidden="1" customWidth="1"/>
    <col min="7" max="7" width="1.5703125" style="33" customWidth="1"/>
    <col min="8" max="9" width="13.140625" style="33" customWidth="1"/>
    <col min="10" max="10" width="1.28515625" style="54" customWidth="1"/>
    <col min="11" max="13" width="13.140625" style="4" customWidth="1"/>
    <col min="14" max="14" width="1.28515625" style="52" customWidth="1"/>
    <col min="15" max="15" width="13.140625" style="52" customWidth="1"/>
    <col min="16" max="16" width="1.28515625" style="53" customWidth="1"/>
    <col min="17" max="17" width="13.140625" style="52" customWidth="1"/>
    <col min="18" max="18" width="1.85546875" style="53" customWidth="1"/>
    <col min="19" max="19" width="13.140625" style="9" customWidth="1"/>
    <col min="20" max="20" width="5.140625" style="1" customWidth="1"/>
    <col min="21" max="21" width="13.140625" style="33" hidden="1" customWidth="1"/>
    <col min="22" max="25" width="13.140625" style="33" customWidth="1"/>
    <col min="26" max="28" width="13.140625" style="4" customWidth="1"/>
    <col min="29" max="30" width="13.140625" style="52" customWidth="1"/>
    <col min="31" max="56" width="16" style="1" customWidth="1"/>
    <col min="57" max="74" width="18.140625" style="1" customWidth="1"/>
    <col min="75" max="95" width="9.5703125" style="1" customWidth="1"/>
    <col min="96" max="108" width="5.42578125" style="1" customWidth="1"/>
    <col min="109" max="16384" width="63.42578125" style="1"/>
  </cols>
  <sheetData>
    <row r="1" spans="1:30" ht="15.75" customHeight="1" x14ac:dyDescent="0.25">
      <c r="A1" s="162" t="s">
        <v>170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 ht="15.75" customHeight="1" x14ac:dyDescent="0.25">
      <c r="A2" s="162" t="s">
        <v>171</v>
      </c>
      <c r="B2" s="162"/>
      <c r="C2" s="203" t="s">
        <v>172</v>
      </c>
      <c r="D2" s="204"/>
      <c r="E2" s="204"/>
      <c r="F2" s="205"/>
      <c r="G2" s="179"/>
      <c r="H2" s="203" t="s">
        <v>170</v>
      </c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5"/>
      <c r="U2" s="206" t="s">
        <v>180</v>
      </c>
      <c r="V2" s="207"/>
      <c r="W2" s="207"/>
      <c r="X2" s="207"/>
      <c r="Y2" s="207"/>
      <c r="Z2" s="207"/>
      <c r="AA2" s="207"/>
      <c r="AB2" s="207"/>
      <c r="AC2" s="207"/>
      <c r="AD2" s="208"/>
    </row>
    <row r="3" spans="1:30" ht="15.75" customHeight="1" x14ac:dyDescent="0.2">
      <c r="C3" s="174" t="s">
        <v>12</v>
      </c>
      <c r="D3" s="10" t="s">
        <v>158</v>
      </c>
      <c r="E3" s="10" t="s">
        <v>164</v>
      </c>
      <c r="F3" s="175" t="s">
        <v>159</v>
      </c>
      <c r="G3" s="10"/>
      <c r="H3" s="174" t="s">
        <v>179</v>
      </c>
      <c r="I3" s="10" t="s">
        <v>159</v>
      </c>
      <c r="J3" s="14"/>
      <c r="L3" s="15"/>
      <c r="M3" s="15" t="s">
        <v>19</v>
      </c>
      <c r="N3" s="23"/>
      <c r="O3" s="11" t="s">
        <v>15</v>
      </c>
      <c r="P3" s="16"/>
      <c r="Q3" s="11" t="s">
        <v>16</v>
      </c>
      <c r="R3" s="16"/>
      <c r="S3" s="180" t="s">
        <v>19</v>
      </c>
      <c r="U3" s="188"/>
      <c r="V3" s="192" t="s">
        <v>176</v>
      </c>
      <c r="W3" s="187" t="s">
        <v>178</v>
      </c>
      <c r="X3" s="10" t="s">
        <v>179</v>
      </c>
      <c r="Y3" s="187"/>
      <c r="Z3" s="15" t="s">
        <v>150</v>
      </c>
      <c r="AA3" s="15"/>
      <c r="AB3" s="15" t="s">
        <v>19</v>
      </c>
      <c r="AC3" s="11" t="s">
        <v>16</v>
      </c>
      <c r="AD3" s="189"/>
    </row>
    <row r="4" spans="1:30" ht="15.75" customHeight="1" x14ac:dyDescent="0.2">
      <c r="C4" s="174" t="s">
        <v>13</v>
      </c>
      <c r="D4" s="10" t="s">
        <v>160</v>
      </c>
      <c r="E4" s="10" t="s">
        <v>165</v>
      </c>
      <c r="F4" s="175" t="s">
        <v>161</v>
      </c>
      <c r="G4" s="10"/>
      <c r="H4" s="174" t="s">
        <v>161</v>
      </c>
      <c r="I4" s="10" t="s">
        <v>161</v>
      </c>
      <c r="J4" s="12"/>
      <c r="K4" s="15" t="s">
        <v>150</v>
      </c>
      <c r="L4" s="11" t="s">
        <v>152</v>
      </c>
      <c r="M4" s="11" t="s">
        <v>150</v>
      </c>
      <c r="N4" s="23"/>
      <c r="O4" s="11" t="s">
        <v>24</v>
      </c>
      <c r="P4" s="16"/>
      <c r="Q4" s="11" t="s">
        <v>25</v>
      </c>
      <c r="R4" s="16"/>
      <c r="S4" s="180" t="s">
        <v>154</v>
      </c>
      <c r="U4" s="174" t="s">
        <v>12</v>
      </c>
      <c r="V4" s="10" t="s">
        <v>177</v>
      </c>
      <c r="W4" s="10" t="s">
        <v>164</v>
      </c>
      <c r="X4" s="10" t="s">
        <v>183</v>
      </c>
      <c r="Y4" s="10" t="s">
        <v>159</v>
      </c>
      <c r="Z4" s="15" t="s">
        <v>173</v>
      </c>
      <c r="AA4" s="11" t="s">
        <v>152</v>
      </c>
      <c r="AB4" s="11" t="s">
        <v>150</v>
      </c>
      <c r="AC4" s="11" t="s">
        <v>25</v>
      </c>
      <c r="AD4" s="189" t="s">
        <v>19</v>
      </c>
    </row>
    <row r="5" spans="1:30" ht="15.75" customHeight="1" x14ac:dyDescent="0.2">
      <c r="A5" s="30" t="s">
        <v>29</v>
      </c>
      <c r="B5" s="31" t="s">
        <v>30</v>
      </c>
      <c r="C5" s="181"/>
      <c r="D5" s="35"/>
      <c r="E5" s="163"/>
      <c r="F5" s="186"/>
      <c r="G5" s="15"/>
      <c r="H5" s="181"/>
      <c r="I5" s="35"/>
      <c r="J5" s="182"/>
      <c r="K5" s="37" t="s">
        <v>151</v>
      </c>
      <c r="L5" s="37" t="s">
        <v>153</v>
      </c>
      <c r="M5" s="37" t="s">
        <v>151</v>
      </c>
      <c r="N5" s="183"/>
      <c r="O5" s="37" t="s">
        <v>34</v>
      </c>
      <c r="P5" s="184"/>
      <c r="Q5" s="37" t="s">
        <v>35</v>
      </c>
      <c r="R5" s="184"/>
      <c r="S5" s="185"/>
      <c r="U5" s="190" t="s">
        <v>161</v>
      </c>
      <c r="V5" s="32" t="s">
        <v>165</v>
      </c>
      <c r="W5" s="32" t="s">
        <v>165</v>
      </c>
      <c r="X5" s="18" t="s">
        <v>184</v>
      </c>
      <c r="Y5" s="32" t="s">
        <v>161</v>
      </c>
      <c r="Z5" s="37" t="s">
        <v>174</v>
      </c>
      <c r="AA5" s="37" t="s">
        <v>153</v>
      </c>
      <c r="AB5" s="37" t="s">
        <v>175</v>
      </c>
      <c r="AC5" s="37" t="s">
        <v>35</v>
      </c>
      <c r="AD5" s="191" t="s">
        <v>154</v>
      </c>
    </row>
    <row r="6" spans="1:30" ht="19.899999999999999" customHeight="1" x14ac:dyDescent="0.2">
      <c r="A6" s="18">
        <v>1110001</v>
      </c>
      <c r="B6" s="41" t="s">
        <v>38</v>
      </c>
      <c r="C6" s="3">
        <v>30300</v>
      </c>
      <c r="D6" s="3"/>
      <c r="E6" s="3">
        <v>-15800</v>
      </c>
      <c r="F6" s="3">
        <f>C6+D6+E6</f>
        <v>14500</v>
      </c>
      <c r="G6" s="3"/>
      <c r="H6" s="3"/>
      <c r="I6" s="3">
        <f>F6+H6</f>
        <v>14500</v>
      </c>
      <c r="J6" s="43"/>
      <c r="K6" s="4">
        <f>70836+38304</f>
        <v>109140</v>
      </c>
      <c r="L6" s="4">
        <v>2400</v>
      </c>
      <c r="M6" s="4">
        <f>K6+L6</f>
        <v>111540</v>
      </c>
      <c r="N6" s="44"/>
      <c r="O6" s="4"/>
      <c r="P6" s="6"/>
      <c r="Q6" s="4"/>
      <c r="R6" s="6"/>
      <c r="S6" s="40">
        <f>I6+M6+O6+Q6</f>
        <v>126040</v>
      </c>
      <c r="T6" s="125"/>
      <c r="U6" s="3">
        <v>14500</v>
      </c>
      <c r="V6" s="3">
        <f>-E6</f>
        <v>15800</v>
      </c>
      <c r="W6" s="3">
        <v>-15800</v>
      </c>
      <c r="X6" s="3"/>
      <c r="Y6" s="3">
        <f>U6+V6+W6+X6</f>
        <v>14500</v>
      </c>
      <c r="Z6" s="4">
        <f>38304</f>
        <v>38304</v>
      </c>
      <c r="AB6" s="4">
        <f>Z6+AA6</f>
        <v>38304</v>
      </c>
      <c r="AC6" s="4"/>
      <c r="AD6" s="4">
        <f>Y6+AB6+AC6</f>
        <v>52804</v>
      </c>
    </row>
    <row r="7" spans="1:30" ht="19.899999999999999" customHeight="1" x14ac:dyDescent="0.2">
      <c r="A7" s="18">
        <v>1111001</v>
      </c>
      <c r="B7" s="41" t="s">
        <v>39</v>
      </c>
      <c r="C7" s="3">
        <v>81046</v>
      </c>
      <c r="D7" s="3"/>
      <c r="E7" s="3">
        <f>-66046+5000+1000+3000</f>
        <v>-57046</v>
      </c>
      <c r="F7" s="3">
        <f>C7+D7+E7</f>
        <v>24000</v>
      </c>
      <c r="G7" s="3"/>
      <c r="H7" s="3"/>
      <c r="I7" s="3">
        <f t="shared" ref="I7:I8" si="0">F7+H7</f>
        <v>24000</v>
      </c>
      <c r="J7" s="5"/>
      <c r="K7" s="4">
        <v>485401</v>
      </c>
      <c r="L7" s="4">
        <v>5100</v>
      </c>
      <c r="M7" s="4">
        <f t="shared" ref="M7:M8" si="1">K7+L7</f>
        <v>490501</v>
      </c>
      <c r="N7" s="23"/>
      <c r="O7" s="4">
        <v>3101</v>
      </c>
      <c r="P7" s="6"/>
      <c r="Q7" s="4"/>
      <c r="R7" s="6"/>
      <c r="S7" s="40">
        <f t="shared" ref="S7:S8" si="2">I7+M7+O7+Q7</f>
        <v>517602</v>
      </c>
      <c r="T7" s="125"/>
      <c r="U7" s="3">
        <v>24000</v>
      </c>
      <c r="V7" s="3">
        <f t="shared" ref="V7:V8" si="3">-E7</f>
        <v>57046</v>
      </c>
      <c r="W7" s="3">
        <f>-30000-1046</f>
        <v>-31046</v>
      </c>
      <c r="X7" s="3"/>
      <c r="Y7" s="3">
        <f t="shared" ref="Y7:Y8" si="4">U7+V7+W7+X7</f>
        <v>50000</v>
      </c>
      <c r="Z7" s="4">
        <v>521728</v>
      </c>
      <c r="AA7" s="4">
        <v>6000</v>
      </c>
      <c r="AB7" s="4">
        <f t="shared" ref="AB7:AB8" si="5">Z7+AA7</f>
        <v>527728</v>
      </c>
      <c r="AC7" s="4"/>
      <c r="AD7" s="4">
        <f t="shared" ref="AD7:AD8" si="6">Y7+AB7+AC7</f>
        <v>577728</v>
      </c>
    </row>
    <row r="8" spans="1:30" ht="19.899999999999999" customHeight="1" x14ac:dyDescent="0.2">
      <c r="A8" s="18">
        <v>1111305</v>
      </c>
      <c r="B8" s="41" t="s">
        <v>40</v>
      </c>
      <c r="C8" s="3">
        <v>56440</v>
      </c>
      <c r="D8" s="3"/>
      <c r="E8" s="3">
        <f>-11440</f>
        <v>-11440</v>
      </c>
      <c r="F8" s="3">
        <f>C8+D8+E8</f>
        <v>45000</v>
      </c>
      <c r="G8" s="3"/>
      <c r="H8" s="3"/>
      <c r="I8" s="3">
        <f t="shared" si="0"/>
        <v>45000</v>
      </c>
      <c r="J8" s="5"/>
      <c r="K8" s="4">
        <v>174925</v>
      </c>
      <c r="L8" s="4">
        <v>840</v>
      </c>
      <c r="M8" s="4">
        <f t="shared" si="1"/>
        <v>175765</v>
      </c>
      <c r="N8" s="44"/>
      <c r="O8" s="4"/>
      <c r="P8" s="6"/>
      <c r="Q8" s="4"/>
      <c r="R8" s="6"/>
      <c r="S8" s="40">
        <f t="shared" si="2"/>
        <v>220765</v>
      </c>
      <c r="T8" s="125"/>
      <c r="U8" s="3">
        <v>45000</v>
      </c>
      <c r="V8" s="3">
        <f t="shared" si="3"/>
        <v>11440</v>
      </c>
      <c r="W8" s="3">
        <v>-440</v>
      </c>
      <c r="X8" s="3"/>
      <c r="Y8" s="3">
        <f t="shared" si="4"/>
        <v>56000</v>
      </c>
      <c r="Z8" s="4">
        <v>175351</v>
      </c>
      <c r="AA8" s="4">
        <v>840</v>
      </c>
      <c r="AB8" s="4">
        <f t="shared" si="5"/>
        <v>176191</v>
      </c>
      <c r="AC8" s="4"/>
      <c r="AD8" s="4">
        <f t="shared" si="6"/>
        <v>232191</v>
      </c>
    </row>
    <row r="9" spans="1:30" ht="18" customHeight="1" x14ac:dyDescent="0.2">
      <c r="B9" s="47" t="s">
        <v>41</v>
      </c>
      <c r="C9" s="48">
        <f>SUM(C6:C8)</f>
        <v>167786</v>
      </c>
      <c r="D9" s="48">
        <f>SUM(D6:D8)</f>
        <v>0</v>
      </c>
      <c r="E9" s="48">
        <f>SUM(E6:E8)</f>
        <v>-84286</v>
      </c>
      <c r="F9" s="48">
        <f>SUM(F6:F8)</f>
        <v>83500</v>
      </c>
      <c r="G9" s="3"/>
      <c r="H9" s="48">
        <f>SUM(H6:H8)</f>
        <v>0</v>
      </c>
      <c r="I9" s="48">
        <f>SUM(I6:I8)</f>
        <v>83500</v>
      </c>
      <c r="J9" s="5"/>
      <c r="K9" s="50">
        <f>SUM(K6:K8)</f>
        <v>769466</v>
      </c>
      <c r="L9" s="50">
        <f t="shared" ref="L9:M9" si="7">SUM(L6:L8)</f>
        <v>8340</v>
      </c>
      <c r="M9" s="50">
        <f t="shared" si="7"/>
        <v>777806</v>
      </c>
      <c r="N9" s="39"/>
      <c r="O9" s="50">
        <f>SUM(O6:O8)</f>
        <v>3101</v>
      </c>
      <c r="P9" s="6"/>
      <c r="Q9" s="48">
        <f>SUM(Q6:Q8)</f>
        <v>0</v>
      </c>
      <c r="R9" s="4"/>
      <c r="S9" s="48">
        <f>SUM(S6:S8)</f>
        <v>864407</v>
      </c>
      <c r="U9" s="48">
        <f t="shared" ref="U9:Z9" si="8">SUM(U6:U8)</f>
        <v>83500</v>
      </c>
      <c r="V9" s="48">
        <f t="shared" si="8"/>
        <v>84286</v>
      </c>
      <c r="W9" s="48">
        <f t="shared" si="8"/>
        <v>-47286</v>
      </c>
      <c r="X9" s="48">
        <f t="shared" si="8"/>
        <v>0</v>
      </c>
      <c r="Y9" s="48">
        <f t="shared" si="8"/>
        <v>120500</v>
      </c>
      <c r="Z9" s="50">
        <f t="shared" si="8"/>
        <v>735383</v>
      </c>
      <c r="AA9" s="50">
        <f t="shared" ref="AA9:AB9" si="9">SUM(AA6:AA8)</f>
        <v>6840</v>
      </c>
      <c r="AB9" s="50">
        <f t="shared" si="9"/>
        <v>742223</v>
      </c>
      <c r="AC9" s="48">
        <f>SUM(AC6:AC8)</f>
        <v>0</v>
      </c>
      <c r="AD9" s="48">
        <f>SUM(AD6:AD8)</f>
        <v>862723</v>
      </c>
    </row>
    <row r="10" spans="1:30" ht="13.9" customHeight="1" x14ac:dyDescent="0.2">
      <c r="C10" s="3"/>
      <c r="D10" s="3"/>
      <c r="E10" s="3"/>
      <c r="F10" s="3"/>
      <c r="G10" s="3"/>
      <c r="H10" s="3"/>
      <c r="I10" s="3"/>
      <c r="J10" s="5"/>
      <c r="N10" s="39"/>
      <c r="O10" s="4"/>
      <c r="P10" s="6"/>
      <c r="Q10" s="4"/>
      <c r="R10" s="6"/>
      <c r="S10" s="40"/>
      <c r="U10" s="3"/>
      <c r="V10" s="3"/>
      <c r="W10" s="3"/>
      <c r="X10" s="3"/>
      <c r="Y10" s="3"/>
      <c r="AC10" s="4"/>
      <c r="AD10" s="4"/>
    </row>
    <row r="11" spans="1:30" ht="19.899999999999999" customHeight="1" x14ac:dyDescent="0.2">
      <c r="A11" s="18">
        <v>1111301</v>
      </c>
      <c r="B11" s="41" t="s">
        <v>42</v>
      </c>
      <c r="C11" s="3">
        <v>20906</v>
      </c>
      <c r="D11" s="3"/>
      <c r="E11" s="3">
        <f>-17006+1000</f>
        <v>-16006</v>
      </c>
      <c r="F11" s="3">
        <f t="shared" ref="F11:F17" si="10">C11+D11+E11</f>
        <v>4900</v>
      </c>
      <c r="G11" s="3"/>
      <c r="H11" s="3"/>
      <c r="I11" s="3">
        <f t="shared" ref="I11:I17" si="11">F11+H11</f>
        <v>4900</v>
      </c>
      <c r="J11" s="5"/>
      <c r="K11" s="4">
        <v>323323</v>
      </c>
      <c r="L11" s="4">
        <v>12000</v>
      </c>
      <c r="M11" s="4">
        <f t="shared" ref="M11:M17" si="12">K11+L11</f>
        <v>335323</v>
      </c>
      <c r="N11" s="44"/>
      <c r="O11" s="4"/>
      <c r="P11" s="6"/>
      <c r="Q11" s="4"/>
      <c r="R11" s="6"/>
      <c r="S11" s="40">
        <f t="shared" ref="S11:S17" si="13">I11+M11+O11+Q11</f>
        <v>340223</v>
      </c>
      <c r="T11" s="125"/>
      <c r="U11" s="3">
        <v>4900</v>
      </c>
      <c r="V11" s="3">
        <f t="shared" ref="V11:V16" si="14">-E11</f>
        <v>16006</v>
      </c>
      <c r="W11" s="3">
        <v>-16006</v>
      </c>
      <c r="X11" s="3"/>
      <c r="Y11" s="3">
        <f t="shared" ref="Y11:Y17" si="15">U11+V11+W11+X11</f>
        <v>4900</v>
      </c>
      <c r="Z11" s="4">
        <v>297062</v>
      </c>
      <c r="AA11" s="4">
        <v>12000</v>
      </c>
      <c r="AB11" s="4">
        <f t="shared" ref="AB11:AB17" si="16">Z11+AA11</f>
        <v>309062</v>
      </c>
      <c r="AC11" s="4"/>
      <c r="AD11" s="4">
        <f t="shared" ref="AD11:AD17" si="17">Y11+AB11+AC11</f>
        <v>313962</v>
      </c>
    </row>
    <row r="12" spans="1:30" ht="19.899999999999999" customHeight="1" x14ac:dyDescent="0.2">
      <c r="A12" s="18">
        <v>1111302</v>
      </c>
      <c r="B12" s="41" t="s">
        <v>44</v>
      </c>
      <c r="C12" s="3">
        <v>8500</v>
      </c>
      <c r="D12" s="3"/>
      <c r="E12" s="3">
        <v>-6000</v>
      </c>
      <c r="F12" s="3">
        <f t="shared" si="10"/>
        <v>2500</v>
      </c>
      <c r="G12" s="3"/>
      <c r="H12" s="3"/>
      <c r="I12" s="3">
        <f t="shared" si="11"/>
        <v>2500</v>
      </c>
      <c r="J12" s="11"/>
      <c r="K12" s="4">
        <v>195651</v>
      </c>
      <c r="M12" s="4">
        <f t="shared" si="12"/>
        <v>195651</v>
      </c>
      <c r="N12" s="45"/>
      <c r="O12" s="4"/>
      <c r="P12" s="6"/>
      <c r="Q12" s="4"/>
      <c r="R12" s="6"/>
      <c r="S12" s="40">
        <f t="shared" si="13"/>
        <v>198151</v>
      </c>
      <c r="T12" s="125"/>
      <c r="U12" s="3">
        <v>2500</v>
      </c>
      <c r="V12" s="3">
        <f t="shared" si="14"/>
        <v>6000</v>
      </c>
      <c r="W12" s="3">
        <v>-6000</v>
      </c>
      <c r="X12" s="3"/>
      <c r="Y12" s="3">
        <f t="shared" si="15"/>
        <v>2500</v>
      </c>
      <c r="Z12" s="4">
        <v>200459</v>
      </c>
      <c r="AB12" s="4">
        <f t="shared" si="16"/>
        <v>200459</v>
      </c>
      <c r="AC12" s="4"/>
      <c r="AD12" s="4">
        <f t="shared" si="17"/>
        <v>202959</v>
      </c>
    </row>
    <row r="13" spans="1:30" ht="19.899999999999999" customHeight="1" x14ac:dyDescent="0.2">
      <c r="A13" s="18">
        <v>1114001</v>
      </c>
      <c r="B13" s="41" t="s">
        <v>46</v>
      </c>
      <c r="C13" s="3">
        <v>32519</v>
      </c>
      <c r="D13" s="3"/>
      <c r="E13" s="3">
        <f>-21019+2500</f>
        <v>-18519</v>
      </c>
      <c r="F13" s="3">
        <f t="shared" si="10"/>
        <v>14000</v>
      </c>
      <c r="G13" s="3"/>
      <c r="H13" s="3"/>
      <c r="I13" s="3">
        <f t="shared" si="11"/>
        <v>14000</v>
      </c>
      <c r="J13" s="5"/>
      <c r="K13" s="4">
        <v>253596</v>
      </c>
      <c r="M13" s="4">
        <f t="shared" si="12"/>
        <v>253596</v>
      </c>
      <c r="O13" s="4"/>
      <c r="P13" s="6"/>
      <c r="Q13" s="4"/>
      <c r="S13" s="40">
        <f t="shared" si="13"/>
        <v>267596</v>
      </c>
      <c r="T13" s="125"/>
      <c r="U13" s="3">
        <v>14000</v>
      </c>
      <c r="V13" s="3">
        <f t="shared" si="14"/>
        <v>18519</v>
      </c>
      <c r="W13" s="3">
        <v>-18519</v>
      </c>
      <c r="X13" s="3"/>
      <c r="Y13" s="3">
        <f t="shared" si="15"/>
        <v>14000</v>
      </c>
      <c r="Z13" s="4">
        <v>258106</v>
      </c>
      <c r="AB13" s="4">
        <f t="shared" si="16"/>
        <v>258106</v>
      </c>
      <c r="AC13" s="4"/>
      <c r="AD13" s="4">
        <f t="shared" si="17"/>
        <v>272106</v>
      </c>
    </row>
    <row r="14" spans="1:30" ht="19.899999999999999" customHeight="1" x14ac:dyDescent="0.2">
      <c r="A14" s="18">
        <v>1114003</v>
      </c>
      <c r="B14" s="41" t="s">
        <v>45</v>
      </c>
      <c r="C14" s="3">
        <v>30000</v>
      </c>
      <c r="D14" s="3"/>
      <c r="E14" s="3">
        <f>-28000+1000</f>
        <v>-27000</v>
      </c>
      <c r="F14" s="3">
        <f t="shared" si="10"/>
        <v>3000</v>
      </c>
      <c r="G14" s="3"/>
      <c r="H14" s="3"/>
      <c r="I14" s="3">
        <f t="shared" si="11"/>
        <v>3000</v>
      </c>
      <c r="J14" s="5"/>
      <c r="K14" s="4">
        <v>194085</v>
      </c>
      <c r="L14" s="4">
        <v>2400</v>
      </c>
      <c r="M14" s="4">
        <f>K14+L14</f>
        <v>196485</v>
      </c>
      <c r="O14" s="4"/>
      <c r="P14" s="6"/>
      <c r="Q14" s="4"/>
      <c r="S14" s="40">
        <f t="shared" si="13"/>
        <v>199485</v>
      </c>
      <c r="T14" s="125"/>
      <c r="U14" s="3">
        <v>3000</v>
      </c>
      <c r="V14" s="3">
        <f t="shared" si="14"/>
        <v>27000</v>
      </c>
      <c r="W14" s="3">
        <v>-30000</v>
      </c>
      <c r="X14" s="3"/>
      <c r="Y14" s="3">
        <f t="shared" si="15"/>
        <v>0</v>
      </c>
      <c r="Z14" s="4">
        <v>61176</v>
      </c>
      <c r="AB14" s="4">
        <f>Z14+AA14</f>
        <v>61176</v>
      </c>
      <c r="AC14" s="4"/>
      <c r="AD14" s="4">
        <f t="shared" si="17"/>
        <v>61176</v>
      </c>
    </row>
    <row r="15" spans="1:30" ht="19.899999999999999" customHeight="1" x14ac:dyDescent="0.2">
      <c r="A15" s="18">
        <v>1114008</v>
      </c>
      <c r="B15" s="41" t="s">
        <v>48</v>
      </c>
      <c r="C15" s="3">
        <v>5000</v>
      </c>
      <c r="D15" s="3"/>
      <c r="E15" s="3">
        <v>-5000</v>
      </c>
      <c r="F15" s="3">
        <f t="shared" si="10"/>
        <v>0</v>
      </c>
      <c r="G15" s="3"/>
      <c r="H15" s="3"/>
      <c r="I15" s="3">
        <f t="shared" si="11"/>
        <v>0</v>
      </c>
      <c r="J15" s="5"/>
      <c r="M15" s="4">
        <f t="shared" si="12"/>
        <v>0</v>
      </c>
      <c r="O15" s="4"/>
      <c r="P15" s="6"/>
      <c r="Q15" s="4"/>
      <c r="S15" s="40">
        <f t="shared" si="13"/>
        <v>0</v>
      </c>
      <c r="T15" s="125"/>
      <c r="U15" s="3">
        <v>0</v>
      </c>
      <c r="V15" s="3">
        <f t="shared" si="14"/>
        <v>5000</v>
      </c>
      <c r="W15" s="3">
        <v>-5000</v>
      </c>
      <c r="X15" s="3"/>
      <c r="Y15" s="3">
        <f t="shared" si="15"/>
        <v>0</v>
      </c>
      <c r="AB15" s="4">
        <f t="shared" si="16"/>
        <v>0</v>
      </c>
      <c r="AC15" s="4"/>
      <c r="AD15" s="4">
        <f t="shared" si="17"/>
        <v>0</v>
      </c>
    </row>
    <row r="16" spans="1:30" ht="19.899999999999999" customHeight="1" x14ac:dyDescent="0.2">
      <c r="A16" s="18">
        <v>1113501</v>
      </c>
      <c r="B16" s="41" t="s">
        <v>49</v>
      </c>
      <c r="C16" s="3">
        <v>69295</v>
      </c>
      <c r="D16" s="3"/>
      <c r="E16" s="3">
        <f>-39795+1500</f>
        <v>-38295</v>
      </c>
      <c r="F16" s="3">
        <f t="shared" si="10"/>
        <v>31000</v>
      </c>
      <c r="G16" s="3"/>
      <c r="H16" s="3"/>
      <c r="I16" s="3">
        <f t="shared" si="11"/>
        <v>31000</v>
      </c>
      <c r="J16" s="11"/>
      <c r="K16" s="4">
        <v>2375101</v>
      </c>
      <c r="M16" s="4">
        <f t="shared" si="12"/>
        <v>2375101</v>
      </c>
      <c r="N16" s="45"/>
      <c r="O16" s="4"/>
      <c r="P16" s="6"/>
      <c r="Q16" s="4"/>
      <c r="R16" s="6"/>
      <c r="S16" s="40">
        <f t="shared" si="13"/>
        <v>2406101</v>
      </c>
      <c r="T16" s="125"/>
      <c r="U16" s="3">
        <v>31000</v>
      </c>
      <c r="V16" s="3">
        <f t="shared" si="14"/>
        <v>38295</v>
      </c>
      <c r="W16" s="3">
        <v>0</v>
      </c>
      <c r="X16" s="3"/>
      <c r="Y16" s="3">
        <f t="shared" si="15"/>
        <v>69295</v>
      </c>
      <c r="Z16" s="4">
        <v>2556620</v>
      </c>
      <c r="AA16" s="4">
        <v>3600</v>
      </c>
      <c r="AB16" s="4">
        <f t="shared" si="16"/>
        <v>2560220</v>
      </c>
      <c r="AC16" s="4"/>
      <c r="AD16" s="4">
        <f t="shared" si="17"/>
        <v>2629515</v>
      </c>
    </row>
    <row r="17" spans="1:30" ht="19.899999999999999" customHeight="1" x14ac:dyDescent="0.2">
      <c r="A17" s="18">
        <v>1113503</v>
      </c>
      <c r="B17" s="41" t="s">
        <v>52</v>
      </c>
      <c r="C17" s="42">
        <v>19000</v>
      </c>
      <c r="D17" s="42"/>
      <c r="E17" s="3">
        <v>-9000</v>
      </c>
      <c r="F17" s="3">
        <f t="shared" si="10"/>
        <v>10000</v>
      </c>
      <c r="G17" s="3"/>
      <c r="H17" s="3">
        <v>5000</v>
      </c>
      <c r="I17" s="3">
        <f t="shared" si="11"/>
        <v>15000</v>
      </c>
      <c r="J17" s="5"/>
      <c r="K17" s="57"/>
      <c r="M17" s="4">
        <f t="shared" si="12"/>
        <v>0</v>
      </c>
      <c r="N17" s="23"/>
      <c r="O17" s="57">
        <v>2112</v>
      </c>
      <c r="P17" s="6"/>
      <c r="Q17" s="57"/>
      <c r="R17" s="6"/>
      <c r="S17" s="40">
        <f t="shared" si="13"/>
        <v>17112</v>
      </c>
      <c r="T17" s="125"/>
      <c r="U17" s="3">
        <v>15000</v>
      </c>
      <c r="V17" s="3">
        <f>9000-5000</f>
        <v>4000</v>
      </c>
      <c r="W17" s="3">
        <v>-4000</v>
      </c>
      <c r="X17" s="3"/>
      <c r="Y17" s="3">
        <f t="shared" si="15"/>
        <v>15000</v>
      </c>
      <c r="Z17" s="57"/>
      <c r="AB17" s="4">
        <f t="shared" si="16"/>
        <v>0</v>
      </c>
      <c r="AC17" s="57"/>
      <c r="AD17" s="4">
        <f t="shared" si="17"/>
        <v>15000</v>
      </c>
    </row>
    <row r="18" spans="1:30" ht="18" customHeight="1" x14ac:dyDescent="0.2">
      <c r="B18" s="47" t="s">
        <v>53</v>
      </c>
      <c r="C18" s="48">
        <f>SUM(C11:C17)</f>
        <v>185220</v>
      </c>
      <c r="D18" s="48">
        <f>SUM(D11:D17)</f>
        <v>0</v>
      </c>
      <c r="E18" s="48">
        <f>SUM(E11:E17)</f>
        <v>-119820</v>
      </c>
      <c r="F18" s="48">
        <f>SUM(F11:F17)</f>
        <v>65400</v>
      </c>
      <c r="G18" s="3"/>
      <c r="H18" s="48">
        <f>SUM(H11:H17)</f>
        <v>5000</v>
      </c>
      <c r="I18" s="48">
        <f>SUM(I11:I17)</f>
        <v>70400</v>
      </c>
      <c r="J18" s="5"/>
      <c r="K18" s="50">
        <f>SUM(K11:K17)</f>
        <v>3341756</v>
      </c>
      <c r="L18" s="50">
        <f>SUM(L11:L17)</f>
        <v>14400</v>
      </c>
      <c r="M18" s="50">
        <f>SUM(M11:M17)</f>
        <v>3356156</v>
      </c>
      <c r="N18" s="39"/>
      <c r="O18" s="48">
        <f>SUM(O11:O17)</f>
        <v>2112</v>
      </c>
      <c r="P18" s="6"/>
      <c r="Q18" s="48">
        <f>SUM(Q11:Q17)</f>
        <v>0</v>
      </c>
      <c r="R18" s="4"/>
      <c r="S18" s="48">
        <f>SUM(S11:S17)</f>
        <v>3428668</v>
      </c>
      <c r="U18" s="48">
        <f t="shared" ref="U18:AD18" si="18">SUM(U11:U17)</f>
        <v>70400</v>
      </c>
      <c r="V18" s="48">
        <f t="shared" si="18"/>
        <v>114820</v>
      </c>
      <c r="W18" s="48">
        <f t="shared" si="18"/>
        <v>-79525</v>
      </c>
      <c r="X18" s="48">
        <f t="shared" si="18"/>
        <v>0</v>
      </c>
      <c r="Y18" s="48">
        <f t="shared" si="18"/>
        <v>105695</v>
      </c>
      <c r="Z18" s="50">
        <f t="shared" si="18"/>
        <v>3373423</v>
      </c>
      <c r="AA18" s="50">
        <f t="shared" si="18"/>
        <v>15600</v>
      </c>
      <c r="AB18" s="50">
        <f t="shared" si="18"/>
        <v>3389023</v>
      </c>
      <c r="AC18" s="48">
        <f t="shared" si="18"/>
        <v>0</v>
      </c>
      <c r="AD18" s="48">
        <f t="shared" si="18"/>
        <v>3494718</v>
      </c>
    </row>
    <row r="19" spans="1:30" ht="13.9" customHeight="1" x14ac:dyDescent="0.2">
      <c r="B19" s="47"/>
      <c r="C19" s="3"/>
      <c r="D19" s="3"/>
      <c r="E19" s="3"/>
      <c r="F19" s="3"/>
      <c r="G19" s="3"/>
      <c r="H19" s="3"/>
      <c r="I19" s="3"/>
      <c r="J19" s="5"/>
      <c r="N19" s="39"/>
      <c r="O19" s="4"/>
      <c r="P19" s="6"/>
      <c r="Q19" s="3"/>
      <c r="R19" s="4"/>
      <c r="S19" s="3"/>
      <c r="U19" s="3"/>
      <c r="V19" s="3"/>
      <c r="W19" s="3"/>
      <c r="X19" s="3"/>
      <c r="Y19" s="3"/>
      <c r="AC19" s="3"/>
      <c r="AD19" s="3"/>
    </row>
    <row r="20" spans="1:30" ht="19.899999999999999" customHeight="1" x14ac:dyDescent="0.2">
      <c r="A20" s="18">
        <v>1114501</v>
      </c>
      <c r="B20" s="1" t="s">
        <v>54</v>
      </c>
      <c r="C20" s="3">
        <v>100269</v>
      </c>
      <c r="D20" s="3"/>
      <c r="E20" s="3">
        <f>-32769-30000+5000+1000</f>
        <v>-56769</v>
      </c>
      <c r="F20" s="3">
        <f t="shared" ref="F20:F26" si="19">C20+D20+E20</f>
        <v>43500</v>
      </c>
      <c r="G20" s="3"/>
      <c r="H20" s="3"/>
      <c r="I20" s="3">
        <f t="shared" ref="I20:I26" si="20">F20+H20</f>
        <v>43500</v>
      </c>
      <c r="J20" s="5"/>
      <c r="K20" s="4">
        <v>1498909</v>
      </c>
      <c r="L20" s="4">
        <v>30000</v>
      </c>
      <c r="M20" s="4">
        <f t="shared" ref="M20:M25" si="21">K20+L20</f>
        <v>1528909</v>
      </c>
      <c r="N20" s="5"/>
      <c r="O20" s="4">
        <v>8642</v>
      </c>
      <c r="P20" s="6"/>
      <c r="Q20" s="4"/>
      <c r="R20" s="6"/>
      <c r="S20" s="40">
        <f t="shared" ref="S20:S26" si="22">I20+M20+O20+Q20</f>
        <v>1581051</v>
      </c>
      <c r="T20" s="125"/>
      <c r="U20" s="3">
        <v>43500</v>
      </c>
      <c r="V20" s="3">
        <f t="shared" ref="V20:V25" si="23">-E20</f>
        <v>56769</v>
      </c>
      <c r="W20" s="3">
        <v>0</v>
      </c>
      <c r="X20" s="3"/>
      <c r="Y20" s="3">
        <f t="shared" ref="Y20:Y26" si="24">U20+V20+W20+X20</f>
        <v>100269</v>
      </c>
      <c r="Z20" s="4">
        <v>1491978</v>
      </c>
      <c r="AA20" s="4">
        <v>27600</v>
      </c>
      <c r="AB20" s="4">
        <f t="shared" ref="AB20:AB25" si="25">Z20+AA20</f>
        <v>1519578</v>
      </c>
      <c r="AC20" s="4"/>
      <c r="AD20" s="4">
        <f t="shared" ref="AD20:AD26" si="26">Y20+AB20+AC20</f>
        <v>1619847</v>
      </c>
    </row>
    <row r="21" spans="1:30" ht="19.899999999999999" customHeight="1" x14ac:dyDescent="0.2">
      <c r="A21" s="18">
        <v>1113008</v>
      </c>
      <c r="B21" s="41" t="s">
        <v>56</v>
      </c>
      <c r="C21" s="3">
        <v>3196</v>
      </c>
      <c r="D21" s="3"/>
      <c r="E21" s="3">
        <v>-1936</v>
      </c>
      <c r="F21" s="3">
        <f t="shared" si="19"/>
        <v>1260</v>
      </c>
      <c r="G21" s="3"/>
      <c r="H21" s="3"/>
      <c r="I21" s="3">
        <f t="shared" si="20"/>
        <v>1260</v>
      </c>
      <c r="J21" s="5"/>
      <c r="M21" s="4">
        <f t="shared" si="21"/>
        <v>0</v>
      </c>
      <c r="N21" s="39"/>
      <c r="O21" s="4"/>
      <c r="P21" s="6"/>
      <c r="Q21" s="4"/>
      <c r="R21" s="6"/>
      <c r="S21" s="40">
        <f t="shared" si="22"/>
        <v>1260</v>
      </c>
      <c r="T21" s="125"/>
      <c r="U21" s="3">
        <v>1260</v>
      </c>
      <c r="V21" s="3">
        <f t="shared" si="23"/>
        <v>1936</v>
      </c>
      <c r="W21" s="3">
        <v>-1936</v>
      </c>
      <c r="X21" s="3"/>
      <c r="Y21" s="3">
        <f t="shared" si="24"/>
        <v>1260</v>
      </c>
      <c r="AB21" s="4">
        <f t="shared" si="25"/>
        <v>0</v>
      </c>
      <c r="AC21" s="4"/>
      <c r="AD21" s="4">
        <f t="shared" si="26"/>
        <v>1260</v>
      </c>
    </row>
    <row r="22" spans="1:30" ht="19.899999999999999" customHeight="1" x14ac:dyDescent="0.2">
      <c r="A22" s="18">
        <v>1114523</v>
      </c>
      <c r="B22" s="41" t="s">
        <v>167</v>
      </c>
      <c r="C22" s="3">
        <v>56142</v>
      </c>
      <c r="D22" s="3"/>
      <c r="E22" s="3">
        <v>-40692</v>
      </c>
      <c r="F22" s="3">
        <f t="shared" si="19"/>
        <v>15450</v>
      </c>
      <c r="G22" s="3"/>
      <c r="H22" s="3"/>
      <c r="I22" s="3">
        <f t="shared" si="20"/>
        <v>15450</v>
      </c>
      <c r="J22" s="5"/>
      <c r="M22" s="4">
        <f t="shared" si="21"/>
        <v>0</v>
      </c>
      <c r="N22" s="23"/>
      <c r="O22" s="4">
        <v>11334</v>
      </c>
      <c r="P22" s="6"/>
      <c r="Q22" s="4"/>
      <c r="R22" s="6"/>
      <c r="S22" s="40">
        <f t="shared" si="22"/>
        <v>26784</v>
      </c>
      <c r="T22" s="125"/>
      <c r="U22" s="3">
        <v>15450</v>
      </c>
      <c r="V22" s="3">
        <f t="shared" si="23"/>
        <v>40692</v>
      </c>
      <c r="W22" s="3">
        <f>-30692</f>
        <v>-30692</v>
      </c>
      <c r="X22" s="3"/>
      <c r="Y22" s="3">
        <f t="shared" si="24"/>
        <v>25450</v>
      </c>
      <c r="AB22" s="4">
        <f t="shared" si="25"/>
        <v>0</v>
      </c>
      <c r="AC22" s="4"/>
      <c r="AD22" s="4">
        <f t="shared" si="26"/>
        <v>25450</v>
      </c>
    </row>
    <row r="23" spans="1:30" ht="19.899999999999999" customHeight="1" x14ac:dyDescent="0.2">
      <c r="A23" s="18">
        <v>1114525</v>
      </c>
      <c r="B23" s="41" t="s">
        <v>169</v>
      </c>
      <c r="C23" s="3"/>
      <c r="D23" s="3"/>
      <c r="E23" s="3"/>
      <c r="F23" s="3">
        <f t="shared" si="19"/>
        <v>0</v>
      </c>
      <c r="G23" s="3"/>
      <c r="H23" s="165">
        <f>51000-26603+3600</f>
        <v>27997</v>
      </c>
      <c r="I23" s="3">
        <f t="shared" si="20"/>
        <v>27997</v>
      </c>
      <c r="J23" s="5"/>
      <c r="M23" s="4">
        <f t="shared" si="21"/>
        <v>0</v>
      </c>
      <c r="N23" s="23"/>
      <c r="O23" s="4">
        <v>26603</v>
      </c>
      <c r="P23" s="6"/>
      <c r="Q23" s="4"/>
      <c r="R23" s="6"/>
      <c r="S23" s="40">
        <f t="shared" si="22"/>
        <v>54600</v>
      </c>
      <c r="T23" s="125"/>
      <c r="U23" s="3">
        <v>27997</v>
      </c>
      <c r="V23" s="3">
        <v>-27997</v>
      </c>
      <c r="W23" s="3">
        <v>0</v>
      </c>
      <c r="X23" s="3">
        <v>40000</v>
      </c>
      <c r="Y23" s="3">
        <f t="shared" si="24"/>
        <v>40000</v>
      </c>
      <c r="AB23" s="4">
        <f t="shared" si="25"/>
        <v>0</v>
      </c>
      <c r="AC23" s="4"/>
      <c r="AD23" s="4">
        <f t="shared" si="26"/>
        <v>40000</v>
      </c>
    </row>
    <row r="24" spans="1:30" ht="19.899999999999999" customHeight="1" x14ac:dyDescent="0.2">
      <c r="A24" s="18">
        <v>1115201</v>
      </c>
      <c r="B24" s="41" t="s">
        <v>60</v>
      </c>
      <c r="C24" s="3">
        <v>2950</v>
      </c>
      <c r="D24" s="3"/>
      <c r="E24" s="3">
        <v>-2050</v>
      </c>
      <c r="F24" s="3">
        <f t="shared" si="19"/>
        <v>900</v>
      </c>
      <c r="G24" s="3"/>
      <c r="H24" s="3"/>
      <c r="I24" s="3">
        <f t="shared" si="20"/>
        <v>900</v>
      </c>
      <c r="J24" s="5"/>
      <c r="M24" s="4">
        <f t="shared" si="21"/>
        <v>0</v>
      </c>
      <c r="N24" s="39"/>
      <c r="O24" s="4"/>
      <c r="P24" s="6"/>
      <c r="Q24" s="4"/>
      <c r="R24" s="6"/>
      <c r="S24" s="40">
        <f t="shared" si="22"/>
        <v>900</v>
      </c>
      <c r="T24" s="125"/>
      <c r="U24" s="3">
        <v>900</v>
      </c>
      <c r="V24" s="3">
        <f t="shared" si="23"/>
        <v>2050</v>
      </c>
      <c r="W24" s="3">
        <v>-2950</v>
      </c>
      <c r="X24" s="3"/>
      <c r="Y24" s="3">
        <f t="shared" si="24"/>
        <v>0</v>
      </c>
      <c r="AB24" s="4">
        <f t="shared" si="25"/>
        <v>0</v>
      </c>
      <c r="AC24" s="4"/>
      <c r="AD24" s="4">
        <f t="shared" si="26"/>
        <v>0</v>
      </c>
    </row>
    <row r="25" spans="1:30" ht="19.899999999999999" customHeight="1" x14ac:dyDescent="0.2">
      <c r="A25" s="18">
        <v>1115301</v>
      </c>
      <c r="B25" s="41" t="s">
        <v>61</v>
      </c>
      <c r="C25" s="3">
        <v>50387</v>
      </c>
      <c r="D25" s="3"/>
      <c r="E25" s="3">
        <v>-50387</v>
      </c>
      <c r="F25" s="3">
        <f t="shared" si="19"/>
        <v>0</v>
      </c>
      <c r="G25" s="3"/>
      <c r="H25" s="3"/>
      <c r="I25" s="3">
        <f t="shared" si="20"/>
        <v>0</v>
      </c>
      <c r="J25" s="5"/>
      <c r="M25" s="4">
        <f t="shared" si="21"/>
        <v>0</v>
      </c>
      <c r="N25" s="39"/>
      <c r="O25" s="4"/>
      <c r="P25" s="6"/>
      <c r="Q25" s="4"/>
      <c r="R25" s="6"/>
      <c r="S25" s="40">
        <f t="shared" si="22"/>
        <v>0</v>
      </c>
      <c r="T25" s="125"/>
      <c r="U25" s="3">
        <v>0</v>
      </c>
      <c r="V25" s="3">
        <f t="shared" si="23"/>
        <v>50387</v>
      </c>
      <c r="W25" s="3">
        <v>-50387</v>
      </c>
      <c r="X25" s="3"/>
      <c r="Y25" s="3">
        <f t="shared" si="24"/>
        <v>0</v>
      </c>
      <c r="AB25" s="4">
        <f t="shared" si="25"/>
        <v>0</v>
      </c>
      <c r="AC25" s="4"/>
      <c r="AD25" s="4">
        <f t="shared" si="26"/>
        <v>0</v>
      </c>
    </row>
    <row r="26" spans="1:30" ht="19.899999999999999" customHeight="1" x14ac:dyDescent="0.2">
      <c r="A26" s="18">
        <v>1115302</v>
      </c>
      <c r="B26" s="41" t="s">
        <v>157</v>
      </c>
      <c r="C26" s="3">
        <v>5000</v>
      </c>
      <c r="D26" s="3"/>
      <c r="E26" s="3">
        <v>-5000</v>
      </c>
      <c r="F26" s="3">
        <f t="shared" si="19"/>
        <v>0</v>
      </c>
      <c r="G26" s="3"/>
      <c r="H26" s="4">
        <v>385</v>
      </c>
      <c r="I26" s="3">
        <f t="shared" si="20"/>
        <v>385</v>
      </c>
      <c r="J26" s="5"/>
      <c r="M26" s="4">
        <f>K26+L26</f>
        <v>0</v>
      </c>
      <c r="N26" s="39"/>
      <c r="O26" s="4"/>
      <c r="P26" s="6"/>
      <c r="Q26" s="4"/>
      <c r="R26" s="6"/>
      <c r="S26" s="40">
        <f t="shared" si="22"/>
        <v>385</v>
      </c>
      <c r="T26" s="125"/>
      <c r="U26" s="3">
        <v>385</v>
      </c>
      <c r="V26" s="3">
        <f>5000-385</f>
        <v>4615</v>
      </c>
      <c r="W26" s="3">
        <v>-4615</v>
      </c>
      <c r="X26" s="3"/>
      <c r="Y26" s="3">
        <f t="shared" si="24"/>
        <v>385</v>
      </c>
      <c r="AB26" s="4">
        <f>Z26+AA26</f>
        <v>0</v>
      </c>
      <c r="AC26" s="4"/>
      <c r="AD26" s="4">
        <f t="shared" si="26"/>
        <v>385</v>
      </c>
    </row>
    <row r="27" spans="1:30" ht="18" customHeight="1" x14ac:dyDescent="0.2">
      <c r="B27" s="47" t="s">
        <v>63</v>
      </c>
      <c r="C27" s="48">
        <f>SUM(C20:C26)</f>
        <v>217944</v>
      </c>
      <c r="D27" s="48">
        <f t="shared" ref="D27:F27" si="27">SUM(D20:D26)</f>
        <v>0</v>
      </c>
      <c r="E27" s="48">
        <f t="shared" si="27"/>
        <v>-156834</v>
      </c>
      <c r="F27" s="48">
        <f t="shared" si="27"/>
        <v>61110</v>
      </c>
      <c r="G27" s="3"/>
      <c r="H27" s="48">
        <f t="shared" ref="H27:I27" si="28">SUM(H20:H26)</f>
        <v>28382</v>
      </c>
      <c r="I27" s="48">
        <f t="shared" si="28"/>
        <v>89492</v>
      </c>
      <c r="J27" s="5"/>
      <c r="K27" s="48">
        <f t="shared" ref="K27:M27" si="29">SUM(K20:K26)</f>
        <v>1498909</v>
      </c>
      <c r="L27" s="48">
        <f t="shared" si="29"/>
        <v>30000</v>
      </c>
      <c r="M27" s="48">
        <f t="shared" si="29"/>
        <v>1528909</v>
      </c>
      <c r="N27" s="39"/>
      <c r="O27" s="50">
        <f>SUM(O20:O25)</f>
        <v>46579</v>
      </c>
      <c r="P27" s="6"/>
      <c r="Q27" s="48">
        <f t="shared" ref="Q27" si="30">SUM(Q20:Q26)</f>
        <v>0</v>
      </c>
      <c r="R27" s="4"/>
      <c r="S27" s="48">
        <f>SUM(S20:S26)</f>
        <v>1664980</v>
      </c>
      <c r="U27" s="48">
        <f t="shared" ref="U27:AC27" si="31">SUM(U20:U26)</f>
        <v>89492</v>
      </c>
      <c r="V27" s="48">
        <f t="shared" si="31"/>
        <v>128452</v>
      </c>
      <c r="W27" s="48">
        <f t="shared" ref="W27:Y27" si="32">SUM(W20:W26)</f>
        <v>-90580</v>
      </c>
      <c r="X27" s="48">
        <f t="shared" si="32"/>
        <v>40000</v>
      </c>
      <c r="Y27" s="48">
        <f t="shared" si="32"/>
        <v>167364</v>
      </c>
      <c r="Z27" s="48">
        <f t="shared" si="31"/>
        <v>1491978</v>
      </c>
      <c r="AA27" s="48">
        <f t="shared" si="31"/>
        <v>27600</v>
      </c>
      <c r="AB27" s="48">
        <f t="shared" si="31"/>
        <v>1519578</v>
      </c>
      <c r="AC27" s="48">
        <f t="shared" si="31"/>
        <v>0</v>
      </c>
      <c r="AD27" s="48">
        <f t="shared" ref="AD27" si="33">SUM(AD20:AD26)</f>
        <v>1686942</v>
      </c>
    </row>
    <row r="28" spans="1:30" ht="13.9" customHeight="1" x14ac:dyDescent="0.2">
      <c r="B28" s="60"/>
      <c r="C28" s="39"/>
      <c r="D28" s="39"/>
      <c r="E28" s="39"/>
      <c r="F28" s="39"/>
      <c r="G28" s="39"/>
      <c r="H28" s="39"/>
      <c r="I28" s="39"/>
      <c r="J28" s="61"/>
      <c r="K28" s="39"/>
      <c r="L28" s="39"/>
      <c r="M28" s="39"/>
      <c r="N28" s="39"/>
      <c r="O28" s="39"/>
      <c r="P28" s="62"/>
      <c r="Q28" s="39"/>
      <c r="R28" s="62"/>
      <c r="S28" s="40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ht="19.899999999999999" customHeight="1" x14ac:dyDescent="0.2">
      <c r="A29" s="18">
        <v>1116001</v>
      </c>
      <c r="B29" s="41" t="s">
        <v>64</v>
      </c>
      <c r="C29" s="3">
        <v>10470</v>
      </c>
      <c r="D29" s="3">
        <f>62700-10114-11444-20000</f>
        <v>21142</v>
      </c>
      <c r="E29" s="3">
        <f>-67170+10114+11444+20000</f>
        <v>-25612</v>
      </c>
      <c r="F29" s="3">
        <f t="shared" ref="F29:F49" si="34">C29+D29+E29</f>
        <v>6000</v>
      </c>
      <c r="G29" s="3"/>
      <c r="H29" s="3"/>
      <c r="I29" s="3">
        <f t="shared" ref="I29:I49" si="35">F29+H29</f>
        <v>6000</v>
      </c>
      <c r="J29" s="5"/>
      <c r="K29" s="39">
        <v>406959</v>
      </c>
      <c r="L29" s="39">
        <v>12000</v>
      </c>
      <c r="M29" s="4">
        <f t="shared" ref="M29:M49" si="36">K29+L29</f>
        <v>418959</v>
      </c>
      <c r="N29" s="39"/>
      <c r="O29" s="39"/>
      <c r="P29" s="6"/>
      <c r="Q29" s="39"/>
      <c r="R29" s="6"/>
      <c r="S29" s="40">
        <f t="shared" ref="S29:S49" si="37">I29+M29+O29+Q29</f>
        <v>424959</v>
      </c>
      <c r="T29" s="125"/>
      <c r="U29" s="3">
        <v>6000</v>
      </c>
      <c r="V29" s="3">
        <f t="shared" ref="V29:V49" si="38">-E29</f>
        <v>25612</v>
      </c>
      <c r="W29" s="3">
        <v>-25612</v>
      </c>
      <c r="X29" s="3"/>
      <c r="Y29" s="3">
        <f t="shared" ref="Y29:Y49" si="39">U29+V29+W29+X29</f>
        <v>6000</v>
      </c>
      <c r="Z29" s="39">
        <v>425488</v>
      </c>
      <c r="AA29" s="39">
        <v>12000</v>
      </c>
      <c r="AB29" s="4">
        <f t="shared" ref="AB29:AB49" si="40">Z29+AA29</f>
        <v>437488</v>
      </c>
      <c r="AC29" s="39"/>
      <c r="AD29" s="4">
        <f t="shared" ref="AD29:AD49" si="41">Y29+AB29+AC29</f>
        <v>443488</v>
      </c>
    </row>
    <row r="30" spans="1:30" ht="19.899999999999999" customHeight="1" x14ac:dyDescent="0.2">
      <c r="A30" s="18">
        <v>1116002</v>
      </c>
      <c r="B30" s="41" t="s">
        <v>65</v>
      </c>
      <c r="C30" s="3">
        <v>37568</v>
      </c>
      <c r="D30" s="3"/>
      <c r="E30" s="3">
        <f>-5568+1000</f>
        <v>-4568</v>
      </c>
      <c r="F30" s="3">
        <f t="shared" si="34"/>
        <v>33000</v>
      </c>
      <c r="G30" s="3"/>
      <c r="H30" s="3"/>
      <c r="I30" s="3">
        <f t="shared" si="35"/>
        <v>33000</v>
      </c>
      <c r="J30" s="5"/>
      <c r="M30" s="4">
        <f t="shared" si="36"/>
        <v>0</v>
      </c>
      <c r="N30" s="23"/>
      <c r="O30" s="4">
        <v>3000</v>
      </c>
      <c r="P30" s="6"/>
      <c r="Q30" s="4"/>
      <c r="R30" s="6"/>
      <c r="S30" s="40">
        <f t="shared" si="37"/>
        <v>36000</v>
      </c>
      <c r="T30" s="125"/>
      <c r="U30" s="3">
        <v>33000</v>
      </c>
      <c r="V30" s="3">
        <f t="shared" si="38"/>
        <v>4568</v>
      </c>
      <c r="W30" s="3">
        <v>-4568</v>
      </c>
      <c r="X30" s="3">
        <v>20908</v>
      </c>
      <c r="Y30" s="3">
        <f t="shared" si="39"/>
        <v>53908</v>
      </c>
      <c r="AB30" s="4">
        <f t="shared" si="40"/>
        <v>0</v>
      </c>
      <c r="AC30" s="4"/>
      <c r="AD30" s="4">
        <f t="shared" si="41"/>
        <v>53908</v>
      </c>
    </row>
    <row r="31" spans="1:30" ht="19.899999999999999" customHeight="1" x14ac:dyDescent="0.2">
      <c r="A31" s="18">
        <v>1116003</v>
      </c>
      <c r="B31" s="41" t="s">
        <v>92</v>
      </c>
      <c r="C31" s="3">
        <v>702</v>
      </c>
      <c r="D31" s="3"/>
      <c r="E31" s="3">
        <v>-702</v>
      </c>
      <c r="F31" s="3">
        <f t="shared" si="34"/>
        <v>0</v>
      </c>
      <c r="G31" s="3"/>
      <c r="H31" s="3"/>
      <c r="I31" s="3">
        <f t="shared" si="35"/>
        <v>0</v>
      </c>
      <c r="J31" s="5"/>
      <c r="M31" s="4">
        <f>K31+L31</f>
        <v>0</v>
      </c>
      <c r="N31" s="23"/>
      <c r="O31" s="4"/>
      <c r="P31" s="6"/>
      <c r="Q31" s="4"/>
      <c r="R31" s="6"/>
      <c r="S31" s="40">
        <f t="shared" si="37"/>
        <v>0</v>
      </c>
      <c r="T31" s="125"/>
      <c r="U31" s="3">
        <v>0</v>
      </c>
      <c r="V31" s="3">
        <f t="shared" si="38"/>
        <v>702</v>
      </c>
      <c r="W31" s="3">
        <v>-702</v>
      </c>
      <c r="X31" s="3"/>
      <c r="Y31" s="3">
        <f t="shared" si="39"/>
        <v>0</v>
      </c>
      <c r="AB31" s="4">
        <f>Z31+AA31</f>
        <v>0</v>
      </c>
      <c r="AC31" s="4"/>
      <c r="AD31" s="4">
        <f t="shared" si="41"/>
        <v>0</v>
      </c>
    </row>
    <row r="32" spans="1:30" ht="19.899999999999999" customHeight="1" x14ac:dyDescent="0.2">
      <c r="A32" s="18">
        <v>1116102</v>
      </c>
      <c r="B32" s="41" t="s">
        <v>66</v>
      </c>
      <c r="C32" s="3">
        <v>114886</v>
      </c>
      <c r="D32" s="3">
        <v>10114</v>
      </c>
      <c r="E32" s="3">
        <v>0</v>
      </c>
      <c r="F32" s="3">
        <f t="shared" si="34"/>
        <v>125000</v>
      </c>
      <c r="G32" s="3"/>
      <c r="H32" s="3">
        <v>15000</v>
      </c>
      <c r="I32" s="3">
        <f t="shared" si="35"/>
        <v>140000</v>
      </c>
      <c r="J32" s="5"/>
      <c r="M32" s="4">
        <f t="shared" si="36"/>
        <v>0</v>
      </c>
      <c r="N32" s="39"/>
      <c r="O32" s="4">
        <v>305</v>
      </c>
      <c r="P32" s="6"/>
      <c r="Q32" s="4"/>
      <c r="R32" s="44"/>
      <c r="S32" s="40">
        <f t="shared" si="37"/>
        <v>140305</v>
      </c>
      <c r="T32" s="125"/>
      <c r="U32" s="3">
        <v>140000</v>
      </c>
      <c r="V32" s="3">
        <v>-15000</v>
      </c>
      <c r="W32" s="3">
        <v>15000</v>
      </c>
      <c r="X32" s="3"/>
      <c r="Y32" s="3">
        <f t="shared" si="39"/>
        <v>140000</v>
      </c>
      <c r="AB32" s="4">
        <f t="shared" si="40"/>
        <v>0</v>
      </c>
      <c r="AC32" s="4"/>
      <c r="AD32" s="4">
        <f t="shared" si="41"/>
        <v>140000</v>
      </c>
    </row>
    <row r="33" spans="1:30" ht="19.899999999999999" customHeight="1" x14ac:dyDescent="0.2">
      <c r="A33" s="18">
        <v>1117613</v>
      </c>
      <c r="B33" s="41" t="s">
        <v>91</v>
      </c>
      <c r="C33" s="3">
        <v>3000</v>
      </c>
      <c r="D33" s="3"/>
      <c r="E33" s="3">
        <v>-3000</v>
      </c>
      <c r="F33" s="3">
        <f t="shared" si="34"/>
        <v>0</v>
      </c>
      <c r="G33" s="3"/>
      <c r="H33" s="3">
        <v>541</v>
      </c>
      <c r="I33" s="3">
        <f t="shared" si="35"/>
        <v>541</v>
      </c>
      <c r="J33" s="5"/>
      <c r="M33" s="4">
        <f>K33+L33</f>
        <v>0</v>
      </c>
      <c r="N33" s="44"/>
      <c r="O33" s="4"/>
      <c r="P33" s="6"/>
      <c r="Q33" s="4"/>
      <c r="R33" s="6"/>
      <c r="S33" s="40">
        <f t="shared" si="37"/>
        <v>541</v>
      </c>
      <c r="T33" s="125"/>
      <c r="U33" s="3">
        <v>541</v>
      </c>
      <c r="V33" s="3">
        <f>3000-541</f>
        <v>2459</v>
      </c>
      <c r="W33" s="3">
        <v>-2459</v>
      </c>
      <c r="X33" s="3"/>
      <c r="Y33" s="3">
        <f t="shared" si="39"/>
        <v>541</v>
      </c>
      <c r="AB33" s="4">
        <f>Z33+AA33</f>
        <v>0</v>
      </c>
      <c r="AC33" s="4"/>
      <c r="AD33" s="4">
        <f t="shared" si="41"/>
        <v>541</v>
      </c>
    </row>
    <row r="34" spans="1:30" ht="19.899999999999999" customHeight="1" x14ac:dyDescent="0.2">
      <c r="A34" s="18">
        <v>1117001</v>
      </c>
      <c r="B34" s="41" t="s">
        <v>67</v>
      </c>
      <c r="C34" s="3">
        <v>12099</v>
      </c>
      <c r="D34" s="3"/>
      <c r="E34" s="3">
        <f>-3049+50</f>
        <v>-2999</v>
      </c>
      <c r="F34" s="3">
        <f t="shared" si="34"/>
        <v>9100</v>
      </c>
      <c r="G34" s="3"/>
      <c r="H34" s="3">
        <v>5805</v>
      </c>
      <c r="I34" s="3">
        <f t="shared" si="35"/>
        <v>14905</v>
      </c>
      <c r="J34" s="5"/>
      <c r="K34" s="4">
        <v>641796</v>
      </c>
      <c r="M34" s="4">
        <f t="shared" si="36"/>
        <v>641796</v>
      </c>
      <c r="N34" s="23"/>
      <c r="O34" s="4"/>
      <c r="P34" s="6"/>
      <c r="Q34" s="4"/>
      <c r="R34" s="6"/>
      <c r="S34" s="40">
        <f t="shared" si="37"/>
        <v>656701</v>
      </c>
      <c r="T34" s="125"/>
      <c r="U34" s="3">
        <v>14905</v>
      </c>
      <c r="V34" s="3">
        <f>2999-5805</f>
        <v>-2806</v>
      </c>
      <c r="W34" s="3">
        <v>-3099</v>
      </c>
      <c r="X34" s="3"/>
      <c r="Y34" s="3">
        <f t="shared" si="39"/>
        <v>9000</v>
      </c>
      <c r="Z34" s="4">
        <v>586437</v>
      </c>
      <c r="AB34" s="4">
        <f t="shared" si="40"/>
        <v>586437</v>
      </c>
      <c r="AC34" s="4"/>
      <c r="AD34" s="4">
        <f t="shared" si="41"/>
        <v>595437</v>
      </c>
    </row>
    <row r="35" spans="1:30" ht="19.899999999999999" customHeight="1" x14ac:dyDescent="0.2">
      <c r="A35" s="18">
        <v>1117002</v>
      </c>
      <c r="B35" s="41" t="s">
        <v>68</v>
      </c>
      <c r="C35" s="3">
        <v>4350</v>
      </c>
      <c r="D35" s="3"/>
      <c r="E35" s="3">
        <v>-4350</v>
      </c>
      <c r="F35" s="3">
        <f t="shared" si="34"/>
        <v>0</v>
      </c>
      <c r="G35" s="3"/>
      <c r="H35" s="3"/>
      <c r="I35" s="3">
        <f t="shared" si="35"/>
        <v>0</v>
      </c>
      <c r="J35" s="5"/>
      <c r="M35" s="4">
        <f t="shared" si="36"/>
        <v>0</v>
      </c>
      <c r="N35" s="23"/>
      <c r="O35" s="4"/>
      <c r="P35" s="6"/>
      <c r="Q35" s="4"/>
      <c r="R35" s="6"/>
      <c r="S35" s="40">
        <f t="shared" si="37"/>
        <v>0</v>
      </c>
      <c r="T35" s="125"/>
      <c r="U35" s="3">
        <v>0</v>
      </c>
      <c r="V35" s="3">
        <f t="shared" si="38"/>
        <v>4350</v>
      </c>
      <c r="W35" s="3">
        <v>-4350</v>
      </c>
      <c r="X35" s="3"/>
      <c r="Y35" s="3">
        <f t="shared" si="39"/>
        <v>0</v>
      </c>
      <c r="AB35" s="4">
        <f t="shared" si="40"/>
        <v>0</v>
      </c>
      <c r="AC35" s="4"/>
      <c r="AD35" s="4">
        <f t="shared" si="41"/>
        <v>0</v>
      </c>
    </row>
    <row r="36" spans="1:30" ht="19.899999999999999" customHeight="1" x14ac:dyDescent="0.2">
      <c r="A36" s="18">
        <v>1117101</v>
      </c>
      <c r="B36" s="41" t="s">
        <v>62</v>
      </c>
      <c r="C36" s="3">
        <v>8756</v>
      </c>
      <c r="D36" s="3">
        <f>11444+20000</f>
        <v>31444</v>
      </c>
      <c r="E36" s="3">
        <v>0</v>
      </c>
      <c r="F36" s="3">
        <f t="shared" si="34"/>
        <v>40200</v>
      </c>
      <c r="G36" s="3"/>
      <c r="H36" s="3">
        <v>350</v>
      </c>
      <c r="I36" s="3">
        <f t="shared" si="35"/>
        <v>40550</v>
      </c>
      <c r="J36" s="5"/>
      <c r="K36" s="4">
        <v>405201</v>
      </c>
      <c r="M36" s="4">
        <f t="shared" si="36"/>
        <v>405201</v>
      </c>
      <c r="N36" s="39"/>
      <c r="O36" s="4">
        <v>1809</v>
      </c>
      <c r="P36" s="6"/>
      <c r="Q36" s="4"/>
      <c r="R36" s="6"/>
      <c r="S36" s="40">
        <f t="shared" si="37"/>
        <v>447560</v>
      </c>
      <c r="T36" s="125"/>
      <c r="U36" s="3">
        <v>40550</v>
      </c>
      <c r="V36" s="3">
        <f>-350</f>
        <v>-350</v>
      </c>
      <c r="W36" s="3">
        <v>0</v>
      </c>
      <c r="X36" s="3">
        <v>-25000</v>
      </c>
      <c r="Y36" s="3">
        <f t="shared" si="39"/>
        <v>15200</v>
      </c>
      <c r="Z36" s="4">
        <v>358861</v>
      </c>
      <c r="AB36" s="4">
        <f t="shared" si="40"/>
        <v>358861</v>
      </c>
      <c r="AC36" s="4"/>
      <c r="AD36" s="4">
        <f t="shared" si="41"/>
        <v>374061</v>
      </c>
    </row>
    <row r="37" spans="1:30" ht="19.899999999999999" customHeight="1" x14ac:dyDescent="0.2">
      <c r="A37" s="18">
        <v>1117501</v>
      </c>
      <c r="B37" s="41" t="s">
        <v>69</v>
      </c>
      <c r="C37" s="3">
        <v>6300</v>
      </c>
      <c r="D37" s="3"/>
      <c r="E37" s="3">
        <f>-5700+600</f>
        <v>-5100</v>
      </c>
      <c r="F37" s="3">
        <f t="shared" si="34"/>
        <v>1200</v>
      </c>
      <c r="G37" s="3"/>
      <c r="H37" s="3"/>
      <c r="I37" s="3">
        <f t="shared" si="35"/>
        <v>1200</v>
      </c>
      <c r="J37" s="5"/>
      <c r="K37" s="4">
        <v>445219</v>
      </c>
      <c r="L37" s="4">
        <v>3600</v>
      </c>
      <c r="M37" s="4">
        <f t="shared" si="36"/>
        <v>448819</v>
      </c>
      <c r="N37" s="39"/>
      <c r="O37" s="4"/>
      <c r="P37" s="6"/>
      <c r="Q37" s="4"/>
      <c r="R37" s="6"/>
      <c r="S37" s="40">
        <f t="shared" si="37"/>
        <v>450019</v>
      </c>
      <c r="T37" s="125"/>
      <c r="U37" s="3">
        <v>1200</v>
      </c>
      <c r="V37" s="3">
        <f t="shared" si="38"/>
        <v>5100</v>
      </c>
      <c r="W37" s="3">
        <v>-2300</v>
      </c>
      <c r="X37" s="3"/>
      <c r="Y37" s="3">
        <f t="shared" si="39"/>
        <v>4000</v>
      </c>
      <c r="Z37" s="4">
        <v>458567</v>
      </c>
      <c r="AA37" s="4">
        <v>3600</v>
      </c>
      <c r="AB37" s="4">
        <f t="shared" si="40"/>
        <v>462167</v>
      </c>
      <c r="AC37" s="4"/>
      <c r="AD37" s="4">
        <f t="shared" si="41"/>
        <v>466167</v>
      </c>
    </row>
    <row r="38" spans="1:30" ht="19.899999999999999" customHeight="1" x14ac:dyDescent="0.2">
      <c r="A38" s="18">
        <v>1117636</v>
      </c>
      <c r="B38" s="41" t="s">
        <v>70</v>
      </c>
      <c r="C38" s="3">
        <v>232002</v>
      </c>
      <c r="D38" s="3">
        <v>26769</v>
      </c>
      <c r="E38" s="3">
        <f>-161771+3000+1990+10000+44000+12000+2010</f>
        <v>-88771</v>
      </c>
      <c r="F38" s="3">
        <f t="shared" si="34"/>
        <v>170000</v>
      </c>
      <c r="G38" s="3"/>
      <c r="H38" s="3"/>
      <c r="I38" s="3">
        <f t="shared" si="35"/>
        <v>170000</v>
      </c>
      <c r="J38" s="5"/>
      <c r="M38" s="4">
        <f t="shared" si="36"/>
        <v>0</v>
      </c>
      <c r="N38" s="39"/>
      <c r="O38" s="4"/>
      <c r="P38" s="6"/>
      <c r="Q38" s="4"/>
      <c r="R38" s="6"/>
      <c r="S38" s="40">
        <f t="shared" si="37"/>
        <v>170000</v>
      </c>
      <c r="T38" s="125"/>
      <c r="U38" s="3">
        <v>170000</v>
      </c>
      <c r="V38" s="3">
        <f t="shared" si="38"/>
        <v>88771</v>
      </c>
      <c r="W38" s="3">
        <v>-88771</v>
      </c>
      <c r="X38" s="3">
        <f>-26000-5000</f>
        <v>-31000</v>
      </c>
      <c r="Y38" s="3">
        <f t="shared" si="39"/>
        <v>139000</v>
      </c>
      <c r="AB38" s="4">
        <f t="shared" si="40"/>
        <v>0</v>
      </c>
      <c r="AC38" s="4"/>
      <c r="AD38" s="4">
        <f t="shared" si="41"/>
        <v>139000</v>
      </c>
    </row>
    <row r="39" spans="1:30" ht="19.899999999999999" customHeight="1" x14ac:dyDescent="0.2">
      <c r="A39" s="18">
        <v>1118030</v>
      </c>
      <c r="B39" s="41" t="s">
        <v>71</v>
      </c>
      <c r="C39" s="3">
        <v>20700</v>
      </c>
      <c r="D39" s="3"/>
      <c r="E39" s="3">
        <v>-4700</v>
      </c>
      <c r="F39" s="3">
        <f t="shared" si="34"/>
        <v>16000</v>
      </c>
      <c r="G39" s="3"/>
      <c r="H39" s="3">
        <v>6500</v>
      </c>
      <c r="I39" s="3">
        <f t="shared" si="35"/>
        <v>22500</v>
      </c>
      <c r="J39" s="5"/>
      <c r="K39" s="4">
        <v>203399</v>
      </c>
      <c r="M39" s="4">
        <f t="shared" si="36"/>
        <v>203399</v>
      </c>
      <c r="O39" s="4"/>
      <c r="P39" s="6"/>
      <c r="Q39" s="4"/>
      <c r="R39" s="6"/>
      <c r="S39" s="40">
        <f t="shared" si="37"/>
        <v>225899</v>
      </c>
      <c r="T39" s="125"/>
      <c r="U39" s="3">
        <v>22500</v>
      </c>
      <c r="V39" s="3">
        <f>4700-6500</f>
        <v>-1800</v>
      </c>
      <c r="W39" s="3">
        <v>0</v>
      </c>
      <c r="X39" s="3"/>
      <c r="Y39" s="3">
        <f t="shared" si="39"/>
        <v>20700</v>
      </c>
      <c r="Z39" s="4">
        <v>204126</v>
      </c>
      <c r="AB39" s="4">
        <f t="shared" si="40"/>
        <v>204126</v>
      </c>
      <c r="AC39" s="4"/>
      <c r="AD39" s="4">
        <f t="shared" si="41"/>
        <v>224826</v>
      </c>
    </row>
    <row r="40" spans="1:30" ht="19.899999999999999" customHeight="1" x14ac:dyDescent="0.2">
      <c r="A40" s="18">
        <v>1118031</v>
      </c>
      <c r="B40" s="41" t="s">
        <v>72</v>
      </c>
      <c r="C40" s="3">
        <v>10000</v>
      </c>
      <c r="D40" s="3"/>
      <c r="E40" s="3">
        <v>0</v>
      </c>
      <c r="F40" s="3">
        <f t="shared" si="34"/>
        <v>10000</v>
      </c>
      <c r="G40" s="3"/>
      <c r="H40" s="3">
        <v>3000</v>
      </c>
      <c r="I40" s="3">
        <f t="shared" si="35"/>
        <v>13000</v>
      </c>
      <c r="J40" s="5"/>
      <c r="M40" s="4">
        <f t="shared" si="36"/>
        <v>0</v>
      </c>
      <c r="O40" s="4"/>
      <c r="P40" s="6"/>
      <c r="Q40" s="4"/>
      <c r="R40" s="6"/>
      <c r="S40" s="40">
        <f t="shared" si="37"/>
        <v>13000</v>
      </c>
      <c r="T40" s="125"/>
      <c r="U40" s="3">
        <v>13000</v>
      </c>
      <c r="V40" s="3">
        <v>-3000</v>
      </c>
      <c r="W40" s="3">
        <v>0</v>
      </c>
      <c r="X40" s="3">
        <v>6000</v>
      </c>
      <c r="Y40" s="3">
        <f t="shared" si="39"/>
        <v>16000</v>
      </c>
      <c r="AB40" s="4">
        <f t="shared" si="40"/>
        <v>0</v>
      </c>
      <c r="AC40" s="4"/>
      <c r="AD40" s="4">
        <f t="shared" si="41"/>
        <v>16000</v>
      </c>
    </row>
    <row r="41" spans="1:30" ht="19.899999999999999" customHeight="1" x14ac:dyDescent="0.2">
      <c r="A41" s="18">
        <v>1118032</v>
      </c>
      <c r="B41" s="41" t="s">
        <v>73</v>
      </c>
      <c r="C41" s="3">
        <v>50000</v>
      </c>
      <c r="D41" s="3"/>
      <c r="E41" s="3">
        <v>0</v>
      </c>
      <c r="F41" s="3">
        <f t="shared" si="34"/>
        <v>50000</v>
      </c>
      <c r="G41" s="3"/>
      <c r="H41" s="3">
        <v>-39142</v>
      </c>
      <c r="I41" s="3">
        <f t="shared" si="35"/>
        <v>10858</v>
      </c>
      <c r="J41" s="5"/>
      <c r="M41" s="4">
        <f t="shared" si="36"/>
        <v>0</v>
      </c>
      <c r="O41" s="4">
        <v>89142</v>
      </c>
      <c r="P41" s="6"/>
      <c r="Q41" s="4"/>
      <c r="R41" s="6"/>
      <c r="S41" s="40">
        <f t="shared" si="37"/>
        <v>100000</v>
      </c>
      <c r="T41" s="125"/>
      <c r="U41" s="3">
        <v>10858</v>
      </c>
      <c r="V41" s="3">
        <v>39142</v>
      </c>
      <c r="W41" s="3">
        <v>-29142</v>
      </c>
      <c r="X41" s="3"/>
      <c r="Y41" s="3">
        <f t="shared" si="39"/>
        <v>20858</v>
      </c>
      <c r="AB41" s="4">
        <f t="shared" si="40"/>
        <v>0</v>
      </c>
      <c r="AC41" s="4"/>
      <c r="AD41" s="4">
        <f t="shared" si="41"/>
        <v>20858</v>
      </c>
    </row>
    <row r="42" spans="1:30" ht="19.899999999999999" customHeight="1" x14ac:dyDescent="0.2">
      <c r="A42" s="18">
        <v>1118033</v>
      </c>
      <c r="B42" s="41" t="s">
        <v>74</v>
      </c>
      <c r="C42" s="3">
        <v>5000</v>
      </c>
      <c r="D42" s="3"/>
      <c r="E42" s="3">
        <v>0</v>
      </c>
      <c r="F42" s="3">
        <f t="shared" si="34"/>
        <v>5000</v>
      </c>
      <c r="G42" s="3"/>
      <c r="H42" s="3">
        <f>20000-3866+2000</f>
        <v>18134</v>
      </c>
      <c r="I42" s="3">
        <f t="shared" si="35"/>
        <v>23134</v>
      </c>
      <c r="J42" s="5"/>
      <c r="M42" s="4">
        <f t="shared" si="36"/>
        <v>0</v>
      </c>
      <c r="O42" s="4">
        <v>16866</v>
      </c>
      <c r="P42" s="6"/>
      <c r="Q42" s="4"/>
      <c r="R42" s="6"/>
      <c r="S42" s="40">
        <f t="shared" si="37"/>
        <v>40000</v>
      </c>
      <c r="T42" s="125"/>
      <c r="U42" s="3">
        <v>23134</v>
      </c>
      <c r="V42" s="3">
        <v>-18134</v>
      </c>
      <c r="W42" s="3">
        <v>0</v>
      </c>
      <c r="X42" s="3">
        <v>10000</v>
      </c>
      <c r="Y42" s="3">
        <f t="shared" si="39"/>
        <v>15000</v>
      </c>
      <c r="AB42" s="4">
        <f t="shared" si="40"/>
        <v>0</v>
      </c>
      <c r="AC42" s="4"/>
      <c r="AD42" s="4">
        <f t="shared" si="41"/>
        <v>15000</v>
      </c>
    </row>
    <row r="43" spans="1:30" ht="19.899999999999999" customHeight="1" x14ac:dyDescent="0.2">
      <c r="A43" s="18">
        <v>1118101</v>
      </c>
      <c r="B43" s="41" t="s">
        <v>162</v>
      </c>
      <c r="C43" s="3">
        <v>61924</v>
      </c>
      <c r="D43" s="3"/>
      <c r="E43" s="3">
        <v>-6924</v>
      </c>
      <c r="F43" s="3">
        <f t="shared" si="34"/>
        <v>55000</v>
      </c>
      <c r="G43" s="3"/>
      <c r="H43" s="3"/>
      <c r="I43" s="3">
        <f t="shared" si="35"/>
        <v>55000</v>
      </c>
      <c r="J43" s="5"/>
      <c r="K43" s="4">
        <v>404738</v>
      </c>
      <c r="M43" s="4">
        <f t="shared" si="36"/>
        <v>404738</v>
      </c>
      <c r="N43" s="44"/>
      <c r="O43" s="4"/>
      <c r="P43" s="6"/>
      <c r="Q43" s="4"/>
      <c r="R43" s="6"/>
      <c r="S43" s="40">
        <f t="shared" si="37"/>
        <v>459738</v>
      </c>
      <c r="T43" s="125"/>
      <c r="U43" s="3">
        <v>55000</v>
      </c>
      <c r="V43" s="3">
        <f t="shared" si="38"/>
        <v>6924</v>
      </c>
      <c r="W43" s="3">
        <v>-6924</v>
      </c>
      <c r="X43" s="3"/>
      <c r="Y43" s="3">
        <f t="shared" si="39"/>
        <v>55000</v>
      </c>
      <c r="Z43" s="4">
        <v>302894</v>
      </c>
      <c r="AB43" s="4">
        <f t="shared" si="40"/>
        <v>302894</v>
      </c>
      <c r="AC43" s="4"/>
      <c r="AD43" s="4">
        <f t="shared" si="41"/>
        <v>357894</v>
      </c>
    </row>
    <row r="44" spans="1:30" ht="19.899999999999999" customHeight="1" x14ac:dyDescent="0.2">
      <c r="A44" s="18">
        <v>1119400</v>
      </c>
      <c r="B44" s="41" t="s">
        <v>78</v>
      </c>
      <c r="C44" s="3">
        <v>122044</v>
      </c>
      <c r="D44" s="3">
        <v>-62700</v>
      </c>
      <c r="E44" s="3">
        <v>-26344</v>
      </c>
      <c r="F44" s="3">
        <f t="shared" si="34"/>
        <v>33000</v>
      </c>
      <c r="G44" s="3"/>
      <c r="H44" s="3">
        <v>50000</v>
      </c>
      <c r="I44" s="3">
        <f t="shared" si="35"/>
        <v>83000</v>
      </c>
      <c r="J44" s="43"/>
      <c r="K44" s="4">
        <v>282405</v>
      </c>
      <c r="M44" s="4">
        <f t="shared" si="36"/>
        <v>282405</v>
      </c>
      <c r="N44" s="44"/>
      <c r="O44" s="4"/>
      <c r="P44" s="6"/>
      <c r="Q44" s="4"/>
      <c r="R44" s="6"/>
      <c r="S44" s="40">
        <f t="shared" si="37"/>
        <v>365405</v>
      </c>
      <c r="T44" s="125"/>
      <c r="U44" s="3">
        <v>83000</v>
      </c>
      <c r="V44" s="3">
        <f>26344-50000</f>
        <v>-23656</v>
      </c>
      <c r="W44" s="3">
        <v>-344</v>
      </c>
      <c r="X44" s="3"/>
      <c r="Y44" s="3">
        <f t="shared" si="39"/>
        <v>59000</v>
      </c>
      <c r="Z44" s="4">
        <v>289263</v>
      </c>
      <c r="AB44" s="4">
        <f t="shared" si="40"/>
        <v>289263</v>
      </c>
      <c r="AC44" s="4"/>
      <c r="AD44" s="4">
        <f t="shared" si="41"/>
        <v>348263</v>
      </c>
    </row>
    <row r="45" spans="1:30" ht="19.899999999999999" customHeight="1" x14ac:dyDescent="0.2">
      <c r="A45" s="18">
        <v>1118501</v>
      </c>
      <c r="B45" s="41" t="s">
        <v>80</v>
      </c>
      <c r="C45" s="3">
        <v>11076</v>
      </c>
      <c r="D45" s="3"/>
      <c r="E45" s="3">
        <f>-5426+350+500</f>
        <v>-4576</v>
      </c>
      <c r="F45" s="3">
        <f t="shared" si="34"/>
        <v>6500</v>
      </c>
      <c r="G45" s="3"/>
      <c r="H45" s="3"/>
      <c r="I45" s="3">
        <f t="shared" si="35"/>
        <v>6500</v>
      </c>
      <c r="J45" s="5"/>
      <c r="K45" s="4">
        <v>451105</v>
      </c>
      <c r="M45" s="4">
        <f t="shared" si="36"/>
        <v>451105</v>
      </c>
      <c r="N45" s="23"/>
      <c r="O45" s="4"/>
      <c r="P45" s="6"/>
      <c r="Q45" s="4"/>
      <c r="R45" s="6"/>
      <c r="S45" s="40">
        <f t="shared" si="37"/>
        <v>457605</v>
      </c>
      <c r="T45" s="125"/>
      <c r="U45" s="3">
        <v>6500</v>
      </c>
      <c r="V45" s="3">
        <f t="shared" si="38"/>
        <v>4576</v>
      </c>
      <c r="W45" s="3">
        <v>-4576</v>
      </c>
      <c r="X45" s="3"/>
      <c r="Y45" s="3">
        <f t="shared" si="39"/>
        <v>6500</v>
      </c>
      <c r="Z45" s="4">
        <v>367722</v>
      </c>
      <c r="AB45" s="4">
        <f t="shared" si="40"/>
        <v>367722</v>
      </c>
      <c r="AC45" s="4"/>
      <c r="AD45" s="4">
        <f t="shared" si="41"/>
        <v>374222</v>
      </c>
    </row>
    <row r="46" spans="1:30" ht="19.899999999999999" customHeight="1" x14ac:dyDescent="0.2">
      <c r="A46" s="18">
        <v>1118581</v>
      </c>
      <c r="B46" s="41" t="s">
        <v>81</v>
      </c>
      <c r="C46" s="3">
        <v>1000</v>
      </c>
      <c r="D46" s="3"/>
      <c r="E46" s="3">
        <v>-500</v>
      </c>
      <c r="F46" s="3">
        <f t="shared" si="34"/>
        <v>500</v>
      </c>
      <c r="G46" s="3"/>
      <c r="H46" s="3"/>
      <c r="I46" s="3">
        <f t="shared" si="35"/>
        <v>500</v>
      </c>
      <c r="J46" s="5"/>
      <c r="M46" s="4">
        <f t="shared" si="36"/>
        <v>0</v>
      </c>
      <c r="N46" s="39"/>
      <c r="O46" s="4"/>
      <c r="P46" s="6"/>
      <c r="Q46" s="4"/>
      <c r="R46" s="6"/>
      <c r="S46" s="40">
        <f t="shared" si="37"/>
        <v>500</v>
      </c>
      <c r="T46" s="125"/>
      <c r="U46" s="3">
        <v>500</v>
      </c>
      <c r="V46" s="3">
        <f t="shared" si="38"/>
        <v>500</v>
      </c>
      <c r="W46" s="3">
        <v>-500</v>
      </c>
      <c r="X46" s="3"/>
      <c r="Y46" s="3">
        <f t="shared" si="39"/>
        <v>500</v>
      </c>
      <c r="AB46" s="4">
        <f t="shared" si="40"/>
        <v>0</v>
      </c>
      <c r="AC46" s="4"/>
      <c r="AD46" s="4">
        <f t="shared" si="41"/>
        <v>500</v>
      </c>
    </row>
    <row r="47" spans="1:30" ht="19.899999999999999" customHeight="1" x14ac:dyDescent="0.2">
      <c r="A47" s="18">
        <v>1118601</v>
      </c>
      <c r="B47" s="41" t="s">
        <v>82</v>
      </c>
      <c r="C47" s="3">
        <v>15948</v>
      </c>
      <c r="D47" s="3"/>
      <c r="E47" s="3">
        <v>-1948</v>
      </c>
      <c r="F47" s="3">
        <f t="shared" si="34"/>
        <v>14000</v>
      </c>
      <c r="G47" s="3"/>
      <c r="H47" s="3">
        <v>1000</v>
      </c>
      <c r="I47" s="3">
        <f t="shared" si="35"/>
        <v>15000</v>
      </c>
      <c r="J47" s="5"/>
      <c r="K47" s="4">
        <v>252631</v>
      </c>
      <c r="M47" s="4">
        <f t="shared" si="36"/>
        <v>252631</v>
      </c>
      <c r="N47" s="23"/>
      <c r="O47" s="4">
        <v>1937</v>
      </c>
      <c r="P47" s="6"/>
      <c r="Q47" s="4"/>
      <c r="R47" s="6"/>
      <c r="S47" s="40">
        <f t="shared" si="37"/>
        <v>269568</v>
      </c>
      <c r="T47" s="125"/>
      <c r="U47" s="3">
        <v>15000</v>
      </c>
      <c r="V47" s="3">
        <f>1948-1000</f>
        <v>948</v>
      </c>
      <c r="W47" s="3">
        <v>-948</v>
      </c>
      <c r="X47" s="3"/>
      <c r="Y47" s="3">
        <f t="shared" si="39"/>
        <v>15000</v>
      </c>
      <c r="Z47" s="4">
        <v>259053</v>
      </c>
      <c r="AB47" s="4">
        <f t="shared" si="40"/>
        <v>259053</v>
      </c>
      <c r="AC47" s="4"/>
      <c r="AD47" s="4">
        <f t="shared" si="41"/>
        <v>274053</v>
      </c>
    </row>
    <row r="48" spans="1:30" ht="19.899999999999999" customHeight="1" x14ac:dyDescent="0.2">
      <c r="A48" s="18">
        <v>1118603</v>
      </c>
      <c r="B48" s="41" t="s">
        <v>85</v>
      </c>
      <c r="C48" s="3">
        <v>8750</v>
      </c>
      <c r="D48" s="3"/>
      <c r="E48" s="3">
        <f>-3750+1000</f>
        <v>-2750</v>
      </c>
      <c r="F48" s="3">
        <f t="shared" si="34"/>
        <v>6000</v>
      </c>
      <c r="G48" s="3"/>
      <c r="H48" s="3"/>
      <c r="I48" s="3">
        <f t="shared" si="35"/>
        <v>6000</v>
      </c>
      <c r="J48" s="5"/>
      <c r="M48" s="4">
        <f t="shared" si="36"/>
        <v>0</v>
      </c>
      <c r="N48" s="23"/>
      <c r="O48" s="4"/>
      <c r="P48" s="6"/>
      <c r="Q48" s="4"/>
      <c r="R48" s="6"/>
      <c r="S48" s="40">
        <f t="shared" si="37"/>
        <v>6000</v>
      </c>
      <c r="T48" s="125"/>
      <c r="U48" s="3">
        <v>6000</v>
      </c>
      <c r="V48" s="3">
        <f t="shared" si="38"/>
        <v>2750</v>
      </c>
      <c r="W48" s="3">
        <v>-2750</v>
      </c>
      <c r="X48" s="3"/>
      <c r="Y48" s="3">
        <f t="shared" si="39"/>
        <v>6000</v>
      </c>
      <c r="AB48" s="4">
        <f t="shared" si="40"/>
        <v>0</v>
      </c>
      <c r="AC48" s="4"/>
      <c r="AD48" s="4">
        <f t="shared" si="41"/>
        <v>6000</v>
      </c>
    </row>
    <row r="49" spans="1:30" ht="19.899999999999999" customHeight="1" x14ac:dyDescent="0.2">
      <c r="A49" s="18">
        <v>1118681</v>
      </c>
      <c r="B49" s="41" t="s">
        <v>86</v>
      </c>
      <c r="C49" s="42">
        <v>-2500</v>
      </c>
      <c r="D49" s="42"/>
      <c r="E49" s="3">
        <v>0</v>
      </c>
      <c r="F49" s="3">
        <f t="shared" si="34"/>
        <v>-2500</v>
      </c>
      <c r="G49" s="3"/>
      <c r="H49" s="3"/>
      <c r="I49" s="3">
        <f t="shared" si="35"/>
        <v>-2500</v>
      </c>
      <c r="J49" s="5"/>
      <c r="K49" s="57"/>
      <c r="M49" s="4">
        <f t="shared" si="36"/>
        <v>0</v>
      </c>
      <c r="N49" s="23"/>
      <c r="O49" s="57"/>
      <c r="P49" s="6"/>
      <c r="Q49" s="57"/>
      <c r="R49" s="6"/>
      <c r="S49" s="40">
        <f t="shared" si="37"/>
        <v>-2500</v>
      </c>
      <c r="T49" s="125"/>
      <c r="U49" s="3">
        <v>-2500</v>
      </c>
      <c r="V49" s="3">
        <f t="shared" si="38"/>
        <v>0</v>
      </c>
      <c r="W49" s="3">
        <v>0</v>
      </c>
      <c r="X49" s="3"/>
      <c r="Y49" s="3">
        <f t="shared" si="39"/>
        <v>-2500</v>
      </c>
      <c r="Z49" s="57"/>
      <c r="AB49" s="4">
        <f t="shared" si="40"/>
        <v>0</v>
      </c>
      <c r="AC49" s="57"/>
      <c r="AD49" s="4">
        <f t="shared" si="41"/>
        <v>-2500</v>
      </c>
    </row>
    <row r="50" spans="1:30" ht="18" customHeight="1" x14ac:dyDescent="0.2">
      <c r="A50" s="64"/>
      <c r="B50" s="47" t="s">
        <v>87</v>
      </c>
      <c r="C50" s="48">
        <f>SUM(C29:C49)</f>
        <v>734075</v>
      </c>
      <c r="D50" s="48">
        <f>SUM(D29:D49)</f>
        <v>26769</v>
      </c>
      <c r="E50" s="48">
        <f>SUM(E29:E49)</f>
        <v>-182844</v>
      </c>
      <c r="F50" s="48">
        <f>SUM(F29:F49)</f>
        <v>578000</v>
      </c>
      <c r="G50" s="3"/>
      <c r="H50" s="48">
        <f>SUM(H29:H49)</f>
        <v>61188</v>
      </c>
      <c r="I50" s="48">
        <f>SUM(I29:I49)</f>
        <v>639188</v>
      </c>
      <c r="J50" s="5"/>
      <c r="K50" s="50">
        <f>SUM(K29:K49)</f>
        <v>3493453</v>
      </c>
      <c r="L50" s="50">
        <f>SUM(L29:L49)</f>
        <v>15600</v>
      </c>
      <c r="M50" s="50">
        <f>SUM(M29:M49)</f>
        <v>3509053</v>
      </c>
      <c r="N50" s="39"/>
      <c r="O50" s="48">
        <f>SUM(O29:O49)</f>
        <v>113059</v>
      </c>
      <c r="P50" s="6"/>
      <c r="Q50" s="48">
        <f>SUM(Q29:Q49)</f>
        <v>0</v>
      </c>
      <c r="R50" s="4"/>
      <c r="S50" s="48">
        <f>SUM(S29:S49)</f>
        <v>4261300</v>
      </c>
      <c r="U50" s="48">
        <f t="shared" ref="U50:AD50" si="42">SUM(U29:U49)</f>
        <v>639188</v>
      </c>
      <c r="V50" s="48">
        <f t="shared" si="42"/>
        <v>121656</v>
      </c>
      <c r="W50" s="48">
        <f t="shared" si="42"/>
        <v>-162045</v>
      </c>
      <c r="X50" s="48">
        <f t="shared" si="42"/>
        <v>-19092</v>
      </c>
      <c r="Y50" s="48">
        <f t="shared" si="42"/>
        <v>579707</v>
      </c>
      <c r="Z50" s="50">
        <f t="shared" si="42"/>
        <v>3252411</v>
      </c>
      <c r="AA50" s="50">
        <f t="shared" si="42"/>
        <v>15600</v>
      </c>
      <c r="AB50" s="50">
        <f t="shared" si="42"/>
        <v>3268011</v>
      </c>
      <c r="AC50" s="48">
        <f t="shared" si="42"/>
        <v>0</v>
      </c>
      <c r="AD50" s="48">
        <f t="shared" si="42"/>
        <v>3847718</v>
      </c>
    </row>
    <row r="51" spans="1:30" ht="13.9" customHeight="1" x14ac:dyDescent="0.2">
      <c r="D51" s="3"/>
      <c r="Y51" s="3"/>
    </row>
    <row r="52" spans="1:30" s="155" customFormat="1" ht="19.899999999999999" customHeight="1" x14ac:dyDescent="0.2">
      <c r="A52" s="177">
        <v>1195581</v>
      </c>
      <c r="B52" s="65" t="s">
        <v>88</v>
      </c>
      <c r="C52" s="4"/>
      <c r="D52" s="4"/>
      <c r="E52" s="4"/>
      <c r="F52" s="4">
        <f t="shared" ref="F52:F58" si="43">C52+D52+E52</f>
        <v>0</v>
      </c>
      <c r="G52" s="4"/>
      <c r="H52" s="4"/>
      <c r="I52" s="4">
        <f t="shared" ref="I52:I58" si="44">F52+H52</f>
        <v>0</v>
      </c>
      <c r="J52" s="49"/>
      <c r="K52" s="4">
        <v>4549703</v>
      </c>
      <c r="L52" s="4"/>
      <c r="M52" s="4">
        <f t="shared" ref="M52:M58" si="45">K52+L52</f>
        <v>4549703</v>
      </c>
      <c r="N52" s="44"/>
      <c r="O52" s="4"/>
      <c r="P52" s="6"/>
      <c r="Q52" s="4"/>
      <c r="R52" s="6"/>
      <c r="S52" s="169">
        <f t="shared" ref="S52:S58" si="46">I52+M52+O52+Q52</f>
        <v>4549703</v>
      </c>
      <c r="T52" s="178"/>
      <c r="U52" s="4">
        <v>0</v>
      </c>
      <c r="V52" s="4"/>
      <c r="W52" s="4"/>
      <c r="X52" s="4"/>
      <c r="Y52" s="3">
        <f t="shared" ref="Y52:Y58" si="47">U52+V52+W52+X52</f>
        <v>0</v>
      </c>
      <c r="Z52" s="4">
        <v>4662851</v>
      </c>
      <c r="AA52" s="4"/>
      <c r="AB52" s="4">
        <f t="shared" ref="AB52:AB58" si="48">Z52+AA52</f>
        <v>4662851</v>
      </c>
      <c r="AC52" s="4"/>
      <c r="AD52" s="4">
        <f t="shared" ref="AD52:AD58" si="49">Y52+AB52+AC52</f>
        <v>4662851</v>
      </c>
    </row>
    <row r="53" spans="1:30" s="155" customFormat="1" ht="19.899999999999999" customHeight="1" x14ac:dyDescent="0.2">
      <c r="A53" s="177">
        <v>1195581</v>
      </c>
      <c r="B53" s="65" t="s">
        <v>89</v>
      </c>
      <c r="C53" s="4"/>
      <c r="D53" s="4"/>
      <c r="E53" s="4"/>
      <c r="F53" s="4">
        <f t="shared" si="43"/>
        <v>0</v>
      </c>
      <c r="G53" s="4"/>
      <c r="H53" s="4"/>
      <c r="I53" s="4">
        <f t="shared" si="44"/>
        <v>0</v>
      </c>
      <c r="J53" s="49"/>
      <c r="K53" s="4">
        <v>-48057</v>
      </c>
      <c r="L53" s="4"/>
      <c r="M53" s="167">
        <f t="shared" si="45"/>
        <v>-48057</v>
      </c>
      <c r="N53" s="44"/>
      <c r="O53" s="4"/>
      <c r="P53" s="6"/>
      <c r="Q53" s="4"/>
      <c r="R53" s="6"/>
      <c r="S53" s="169">
        <f t="shared" si="46"/>
        <v>-48057</v>
      </c>
      <c r="T53" s="178"/>
      <c r="U53" s="4">
        <v>0</v>
      </c>
      <c r="V53" s="4"/>
      <c r="W53" s="4"/>
      <c r="X53" s="4"/>
      <c r="Y53" s="3">
        <f t="shared" si="47"/>
        <v>0</v>
      </c>
      <c r="Z53" s="4">
        <v>-56660</v>
      </c>
      <c r="AA53" s="4"/>
      <c r="AB53" s="167">
        <f t="shared" si="48"/>
        <v>-56660</v>
      </c>
      <c r="AC53" s="4"/>
      <c r="AD53" s="4">
        <f t="shared" si="49"/>
        <v>-56660</v>
      </c>
    </row>
    <row r="54" spans="1:30" ht="19.899999999999999" customHeight="1" x14ac:dyDescent="0.2">
      <c r="A54" s="18">
        <v>1195581</v>
      </c>
      <c r="B54" s="41" t="s">
        <v>90</v>
      </c>
      <c r="C54" s="3"/>
      <c r="D54" s="3"/>
      <c r="E54" s="3"/>
      <c r="F54" s="3">
        <f t="shared" si="43"/>
        <v>0</v>
      </c>
      <c r="G54" s="3"/>
      <c r="H54" s="3"/>
      <c r="I54" s="3">
        <f t="shared" si="44"/>
        <v>0</v>
      </c>
      <c r="J54" s="5"/>
      <c r="M54" s="4">
        <f t="shared" si="45"/>
        <v>0</v>
      </c>
      <c r="N54" s="44"/>
      <c r="O54" s="4"/>
      <c r="P54" s="6"/>
      <c r="Q54" s="4"/>
      <c r="R54" s="6"/>
      <c r="S54" s="169">
        <f t="shared" si="46"/>
        <v>0</v>
      </c>
      <c r="T54" s="164"/>
      <c r="U54" s="3">
        <v>0</v>
      </c>
      <c r="V54" s="3"/>
      <c r="W54" s="3"/>
      <c r="X54" s="3"/>
      <c r="Y54" s="3">
        <f t="shared" si="47"/>
        <v>0</v>
      </c>
      <c r="AB54" s="4">
        <f t="shared" si="48"/>
        <v>0</v>
      </c>
      <c r="AC54" s="4"/>
      <c r="AD54" s="4">
        <f t="shared" si="49"/>
        <v>0</v>
      </c>
    </row>
    <row r="55" spans="1:30" s="155" customFormat="1" ht="19.899999999999999" customHeight="1" x14ac:dyDescent="0.2">
      <c r="A55" s="177">
        <v>1195008</v>
      </c>
      <c r="B55" s="65" t="s">
        <v>166</v>
      </c>
      <c r="C55" s="4"/>
      <c r="D55" s="4"/>
      <c r="E55" s="4"/>
      <c r="F55" s="4">
        <f t="shared" si="43"/>
        <v>0</v>
      </c>
      <c r="G55" s="4"/>
      <c r="H55" s="4"/>
      <c r="I55" s="4">
        <f t="shared" si="44"/>
        <v>0</v>
      </c>
      <c r="J55" s="49"/>
      <c r="K55" s="4"/>
      <c r="L55" s="4"/>
      <c r="M55" s="4">
        <f t="shared" si="45"/>
        <v>0</v>
      </c>
      <c r="N55" s="44"/>
      <c r="O55" s="4"/>
      <c r="P55" s="6"/>
      <c r="Q55" s="167">
        <v>0</v>
      </c>
      <c r="R55" s="168"/>
      <c r="S55" s="169">
        <f t="shared" si="46"/>
        <v>0</v>
      </c>
      <c r="T55" s="178"/>
      <c r="U55" s="4">
        <v>0</v>
      </c>
      <c r="V55" s="4"/>
      <c r="W55" s="4"/>
      <c r="X55" s="4"/>
      <c r="Y55" s="3">
        <f t="shared" si="47"/>
        <v>0</v>
      </c>
      <c r="Z55" s="4"/>
      <c r="AA55" s="4"/>
      <c r="AB55" s="4">
        <f t="shared" si="48"/>
        <v>0</v>
      </c>
      <c r="AC55" s="167">
        <v>0</v>
      </c>
      <c r="AD55" s="4">
        <f t="shared" si="49"/>
        <v>0</v>
      </c>
    </row>
    <row r="56" spans="1:30" ht="19.899999999999999" customHeight="1" x14ac:dyDescent="0.2">
      <c r="A56" s="177">
        <v>1117630</v>
      </c>
      <c r="B56" s="65" t="s">
        <v>93</v>
      </c>
      <c r="C56" s="3">
        <v>62086</v>
      </c>
      <c r="D56" s="3"/>
      <c r="E56" s="3">
        <v>-62086</v>
      </c>
      <c r="F56" s="3">
        <f t="shared" si="43"/>
        <v>0</v>
      </c>
      <c r="G56" s="3"/>
      <c r="H56" s="3"/>
      <c r="I56" s="3">
        <f t="shared" si="44"/>
        <v>0</v>
      </c>
      <c r="J56" s="27"/>
      <c r="M56" s="4">
        <f t="shared" si="45"/>
        <v>0</v>
      </c>
      <c r="N56" s="45"/>
      <c r="O56" s="4"/>
      <c r="P56" s="6"/>
      <c r="Q56" s="4"/>
      <c r="S56" s="169">
        <f t="shared" si="46"/>
        <v>0</v>
      </c>
      <c r="T56" s="164"/>
      <c r="U56" s="3">
        <v>0</v>
      </c>
      <c r="V56" s="3">
        <f t="shared" ref="V56" si="50">-E56</f>
        <v>62086</v>
      </c>
      <c r="W56" s="3">
        <v>-62086</v>
      </c>
      <c r="X56" s="3"/>
      <c r="Y56" s="3">
        <f t="shared" si="47"/>
        <v>0</v>
      </c>
      <c r="AB56" s="4">
        <f t="shared" si="48"/>
        <v>0</v>
      </c>
      <c r="AC56" s="4"/>
      <c r="AD56" s="4">
        <f t="shared" si="49"/>
        <v>0</v>
      </c>
    </row>
    <row r="57" spans="1:30" ht="19.899999999999999" customHeight="1" x14ac:dyDescent="0.2">
      <c r="A57" s="18">
        <v>1195009</v>
      </c>
      <c r="B57" s="41" t="s">
        <v>168</v>
      </c>
      <c r="C57" s="3"/>
      <c r="D57" s="3"/>
      <c r="E57" s="3"/>
      <c r="F57" s="3">
        <f t="shared" si="43"/>
        <v>0</v>
      </c>
      <c r="G57" s="3"/>
      <c r="H57" s="3"/>
      <c r="I57" s="3">
        <f t="shared" si="44"/>
        <v>0</v>
      </c>
      <c r="J57" s="27"/>
      <c r="M57" s="4">
        <f t="shared" si="45"/>
        <v>0</v>
      </c>
      <c r="N57" s="45"/>
      <c r="O57" s="4"/>
      <c r="P57" s="6"/>
      <c r="Q57" s="4">
        <v>205605</v>
      </c>
      <c r="S57" s="169">
        <f t="shared" si="46"/>
        <v>205605</v>
      </c>
      <c r="T57" s="164"/>
      <c r="U57" s="3">
        <v>0</v>
      </c>
      <c r="V57" s="3"/>
      <c r="W57" s="3"/>
      <c r="X57" s="3"/>
      <c r="Y57" s="3">
        <f t="shared" si="47"/>
        <v>0</v>
      </c>
      <c r="AB57" s="4">
        <f t="shared" si="48"/>
        <v>0</v>
      </c>
      <c r="AC57" s="4">
        <v>890000</v>
      </c>
      <c r="AD57" s="4">
        <f t="shared" si="49"/>
        <v>890000</v>
      </c>
    </row>
    <row r="58" spans="1:30" ht="19.899999999999999" customHeight="1" x14ac:dyDescent="0.2">
      <c r="A58" s="18">
        <v>1195009</v>
      </c>
      <c r="B58" s="41" t="s">
        <v>97</v>
      </c>
      <c r="C58" s="3">
        <v>26769</v>
      </c>
      <c r="D58" s="3">
        <v>-26769</v>
      </c>
      <c r="E58" s="3"/>
      <c r="F58" s="3">
        <f t="shared" si="43"/>
        <v>0</v>
      </c>
      <c r="G58" s="3"/>
      <c r="H58" s="3"/>
      <c r="I58" s="3">
        <f t="shared" si="44"/>
        <v>0</v>
      </c>
      <c r="J58" s="43"/>
      <c r="M58" s="4">
        <f t="shared" si="45"/>
        <v>0</v>
      </c>
      <c r="N58" s="39"/>
      <c r="O58" s="56"/>
      <c r="P58" s="6"/>
      <c r="Q58" s="4"/>
      <c r="S58" s="169">
        <f t="shared" si="46"/>
        <v>0</v>
      </c>
      <c r="U58" s="3">
        <v>0</v>
      </c>
      <c r="V58" s="3"/>
      <c r="W58" s="3"/>
      <c r="X58" s="3"/>
      <c r="Y58" s="3">
        <f t="shared" si="47"/>
        <v>0</v>
      </c>
      <c r="AB58" s="4">
        <f t="shared" si="48"/>
        <v>0</v>
      </c>
      <c r="AC58" s="4"/>
      <c r="AD58" s="4">
        <f t="shared" si="49"/>
        <v>0</v>
      </c>
    </row>
    <row r="59" spans="1:30" ht="15.75" customHeight="1" x14ac:dyDescent="0.2">
      <c r="B59" s="67" t="s">
        <v>107</v>
      </c>
      <c r="C59" s="68">
        <f>SUM(C52:C58)</f>
        <v>88855</v>
      </c>
      <c r="D59" s="68">
        <f>SUM(D52:D58)</f>
        <v>-26769</v>
      </c>
      <c r="E59" s="68">
        <f>SUM(E52:E58)</f>
        <v>-62086</v>
      </c>
      <c r="F59" s="68">
        <f>SUM(F52:F58)</f>
        <v>0</v>
      </c>
      <c r="G59" s="3"/>
      <c r="H59" s="68">
        <f>SUM(H52:H58)</f>
        <v>0</v>
      </c>
      <c r="I59" s="68">
        <f>SUM(I52:I58)</f>
        <v>0</v>
      </c>
      <c r="J59" s="5"/>
      <c r="K59" s="69">
        <f>SUM(K52:K58)</f>
        <v>4501646</v>
      </c>
      <c r="L59" s="69">
        <f>SUM(L52:L58)</f>
        <v>0</v>
      </c>
      <c r="M59" s="69">
        <f>SUM(M52:M58)</f>
        <v>4501646</v>
      </c>
      <c r="N59" s="39"/>
      <c r="O59" s="69">
        <f>SUM(O52:O58)</f>
        <v>0</v>
      </c>
      <c r="P59" s="6"/>
      <c r="Q59" s="170">
        <f>SUM(Q52:Q58)</f>
        <v>205605</v>
      </c>
      <c r="R59" s="6"/>
      <c r="S59" s="70">
        <f>SUM(S52:S58)</f>
        <v>4707251</v>
      </c>
      <c r="T59" s="125"/>
      <c r="U59" s="68">
        <f t="shared" ref="U59:AD59" si="51">SUM(U52:U58)</f>
        <v>0</v>
      </c>
      <c r="V59" s="68">
        <f t="shared" si="51"/>
        <v>62086</v>
      </c>
      <c r="W59" s="68">
        <f t="shared" si="51"/>
        <v>-62086</v>
      </c>
      <c r="X59" s="68">
        <f t="shared" si="51"/>
        <v>0</v>
      </c>
      <c r="Y59" s="68">
        <f t="shared" si="51"/>
        <v>0</v>
      </c>
      <c r="Z59" s="69">
        <f t="shared" si="51"/>
        <v>4606191</v>
      </c>
      <c r="AA59" s="69">
        <f t="shared" si="51"/>
        <v>0</v>
      </c>
      <c r="AB59" s="69">
        <f t="shared" si="51"/>
        <v>4606191</v>
      </c>
      <c r="AC59" s="170">
        <f t="shared" si="51"/>
        <v>890000</v>
      </c>
      <c r="AD59" s="170">
        <f t="shared" si="51"/>
        <v>5496191</v>
      </c>
    </row>
    <row r="60" spans="1:30" ht="13.9" customHeight="1" x14ac:dyDescent="0.2">
      <c r="B60" s="47"/>
      <c r="C60" s="3"/>
      <c r="D60" s="3"/>
      <c r="E60" s="3"/>
      <c r="F60" s="3"/>
      <c r="G60" s="3"/>
      <c r="H60" s="3"/>
      <c r="I60" s="3"/>
      <c r="J60" s="5"/>
      <c r="N60" s="39"/>
      <c r="O60" s="4"/>
      <c r="P60" s="6"/>
      <c r="Q60" s="4"/>
      <c r="R60" s="6"/>
      <c r="S60" s="40"/>
      <c r="T60" s="125"/>
      <c r="U60" s="3"/>
      <c r="V60" s="3"/>
      <c r="W60" s="3"/>
      <c r="X60" s="3"/>
      <c r="Y60" s="3"/>
      <c r="AC60" s="4"/>
      <c r="AD60" s="4"/>
    </row>
    <row r="61" spans="1:30" ht="18" customHeight="1" thickBot="1" x14ac:dyDescent="0.25">
      <c r="A61" s="71"/>
      <c r="B61" s="71" t="s">
        <v>108</v>
      </c>
      <c r="C61" s="73">
        <f>C69</f>
        <v>1393880</v>
      </c>
      <c r="D61" s="73">
        <f>D69</f>
        <v>0</v>
      </c>
      <c r="E61" s="73">
        <f>E69</f>
        <v>-605870</v>
      </c>
      <c r="F61" s="73">
        <f>F69</f>
        <v>788010</v>
      </c>
      <c r="G61" s="84"/>
      <c r="H61" s="73">
        <f>H69</f>
        <v>94570</v>
      </c>
      <c r="I61" s="73">
        <f>I69</f>
        <v>882580</v>
      </c>
      <c r="J61" s="77"/>
      <c r="K61" s="78">
        <f>K69</f>
        <v>13605230</v>
      </c>
      <c r="L61" s="78">
        <f t="shared" ref="L61:M61" si="52">L69</f>
        <v>68340</v>
      </c>
      <c r="M61" s="78">
        <f t="shared" si="52"/>
        <v>13673570</v>
      </c>
      <c r="N61" s="79"/>
      <c r="O61" s="78">
        <f>O69</f>
        <v>164851</v>
      </c>
      <c r="P61" s="79"/>
      <c r="Q61" s="171">
        <f>Q69</f>
        <v>205605</v>
      </c>
      <c r="R61" s="80"/>
      <c r="S61" s="73">
        <f>S69</f>
        <v>14926606</v>
      </c>
      <c r="T61" s="164"/>
      <c r="U61" s="73">
        <f t="shared" ref="U61:Z61" si="53">U69</f>
        <v>882580</v>
      </c>
      <c r="V61" s="73">
        <f t="shared" si="53"/>
        <v>511300</v>
      </c>
      <c r="W61" s="73">
        <f t="shared" si="53"/>
        <v>-441522</v>
      </c>
      <c r="X61" s="73">
        <f t="shared" si="53"/>
        <v>20908</v>
      </c>
      <c r="Y61" s="73">
        <f t="shared" si="53"/>
        <v>973266</v>
      </c>
      <c r="Z61" s="78">
        <f t="shared" si="53"/>
        <v>13459386</v>
      </c>
      <c r="AA61" s="78">
        <f t="shared" ref="AA61:AB61" si="54">AA69</f>
        <v>65640</v>
      </c>
      <c r="AB61" s="78">
        <f t="shared" si="54"/>
        <v>13525026</v>
      </c>
      <c r="AC61" s="171">
        <f>AC69</f>
        <v>890000</v>
      </c>
      <c r="AD61" s="171">
        <f>AD69</f>
        <v>15388292</v>
      </c>
    </row>
    <row r="62" spans="1:30" ht="17.45" customHeight="1" thickTop="1" x14ac:dyDescent="0.2">
      <c r="A62" s="71"/>
      <c r="B62" s="71"/>
      <c r="C62" s="84"/>
      <c r="D62" s="84"/>
      <c r="E62" s="84"/>
      <c r="F62" s="84"/>
      <c r="G62" s="84"/>
      <c r="H62" s="84"/>
      <c r="I62" s="84"/>
      <c r="J62" s="77"/>
      <c r="K62" s="84"/>
      <c r="L62" s="84"/>
      <c r="M62" s="84"/>
      <c r="N62" s="79"/>
      <c r="O62" s="66"/>
      <c r="P62" s="79"/>
      <c r="Q62" s="84"/>
      <c r="R62" s="80"/>
      <c r="S62" s="84"/>
      <c r="T62" s="164"/>
      <c r="U62" s="84"/>
      <c r="V62" s="84"/>
      <c r="W62" s="84"/>
      <c r="X62" s="84"/>
      <c r="Y62" s="84"/>
      <c r="Z62" s="84"/>
      <c r="AA62" s="84"/>
      <c r="AB62" s="84"/>
      <c r="AC62" s="84"/>
      <c r="AD62" s="84"/>
    </row>
    <row r="63" spans="1:30" ht="21" customHeight="1" x14ac:dyDescent="0.2">
      <c r="A63" s="87" t="s">
        <v>109</v>
      </c>
      <c r="B63" s="88"/>
      <c r="C63" s="89"/>
      <c r="D63" s="89"/>
      <c r="E63" s="89"/>
      <c r="F63" s="89"/>
      <c r="G63" s="89"/>
      <c r="H63" s="89"/>
      <c r="I63" s="89"/>
      <c r="J63" s="89"/>
      <c r="K63" s="90"/>
      <c r="L63" s="90"/>
      <c r="M63" s="90"/>
      <c r="N63" s="91"/>
      <c r="O63" s="90"/>
      <c r="P63" s="92"/>
      <c r="Q63" s="90"/>
      <c r="R63" s="92"/>
      <c r="S63" s="93"/>
      <c r="U63" s="89"/>
      <c r="V63" s="89"/>
      <c r="W63" s="89"/>
      <c r="X63" s="89"/>
      <c r="Y63" s="89"/>
      <c r="Z63" s="90"/>
      <c r="AA63" s="90"/>
      <c r="AB63" s="90"/>
      <c r="AC63" s="90"/>
      <c r="AD63" s="90"/>
    </row>
    <row r="64" spans="1:30" ht="16.899999999999999" customHeight="1" x14ac:dyDescent="0.2">
      <c r="A64" s="95" t="s">
        <v>39</v>
      </c>
      <c r="B64" s="96"/>
      <c r="C64" s="5">
        <f>C9</f>
        <v>167786</v>
      </c>
      <c r="D64" s="5">
        <f>D9</f>
        <v>0</v>
      </c>
      <c r="E64" s="5">
        <f>E9</f>
        <v>-84286</v>
      </c>
      <c r="F64" s="5">
        <f>F9</f>
        <v>83500</v>
      </c>
      <c r="G64" s="5"/>
      <c r="H64" s="5">
        <f>H9</f>
        <v>0</v>
      </c>
      <c r="I64" s="5">
        <f>I9</f>
        <v>83500</v>
      </c>
      <c r="J64" s="5"/>
      <c r="K64" s="5">
        <f>K9</f>
        <v>769466</v>
      </c>
      <c r="L64" s="5">
        <f>L9</f>
        <v>8340</v>
      </c>
      <c r="M64" s="5">
        <f>M9</f>
        <v>777806</v>
      </c>
      <c r="N64" s="61"/>
      <c r="O64" s="49">
        <f>O9</f>
        <v>3101</v>
      </c>
      <c r="P64" s="49"/>
      <c r="Q64" s="5">
        <f>Q9</f>
        <v>0</v>
      </c>
      <c r="R64" s="49"/>
      <c r="S64" s="97">
        <f>S9</f>
        <v>864407</v>
      </c>
      <c r="U64" s="5">
        <f t="shared" ref="U64:AD64" si="55">U9</f>
        <v>83500</v>
      </c>
      <c r="V64" s="5">
        <f t="shared" si="55"/>
        <v>84286</v>
      </c>
      <c r="W64" s="5">
        <f t="shared" si="55"/>
        <v>-47286</v>
      </c>
      <c r="X64" s="5">
        <f t="shared" si="55"/>
        <v>0</v>
      </c>
      <c r="Y64" s="5">
        <f t="shared" si="55"/>
        <v>120500</v>
      </c>
      <c r="Z64" s="5">
        <f t="shared" si="55"/>
        <v>735383</v>
      </c>
      <c r="AA64" s="5">
        <f t="shared" si="55"/>
        <v>6840</v>
      </c>
      <c r="AB64" s="5">
        <f t="shared" si="55"/>
        <v>742223</v>
      </c>
      <c r="AC64" s="5">
        <f t="shared" si="55"/>
        <v>0</v>
      </c>
      <c r="AD64" s="5">
        <f t="shared" si="55"/>
        <v>862723</v>
      </c>
    </row>
    <row r="65" spans="1:30" ht="16.899999999999999" customHeight="1" x14ac:dyDescent="0.2">
      <c r="A65" s="95" t="s">
        <v>110</v>
      </c>
      <c r="B65" s="96"/>
      <c r="C65" s="5">
        <f>C18</f>
        <v>185220</v>
      </c>
      <c r="D65" s="5">
        <f>D18</f>
        <v>0</v>
      </c>
      <c r="E65" s="5">
        <f>E18</f>
        <v>-119820</v>
      </c>
      <c r="F65" s="5">
        <f>F18</f>
        <v>65400</v>
      </c>
      <c r="G65" s="5"/>
      <c r="H65" s="5">
        <f>H18</f>
        <v>5000</v>
      </c>
      <c r="I65" s="5">
        <f>I18</f>
        <v>70400</v>
      </c>
      <c r="J65" s="5"/>
      <c r="K65" s="5">
        <f>K18</f>
        <v>3341756</v>
      </c>
      <c r="L65" s="5">
        <f>L18</f>
        <v>14400</v>
      </c>
      <c r="M65" s="5">
        <f>M18</f>
        <v>3356156</v>
      </c>
      <c r="N65" s="61"/>
      <c r="O65" s="49">
        <f>O18</f>
        <v>2112</v>
      </c>
      <c r="P65" s="49"/>
      <c r="Q65" s="5">
        <f>Q18</f>
        <v>0</v>
      </c>
      <c r="R65" s="49"/>
      <c r="S65" s="97">
        <f>S18</f>
        <v>3428668</v>
      </c>
      <c r="U65" s="5">
        <f t="shared" ref="U65:AD65" si="56">U18</f>
        <v>70400</v>
      </c>
      <c r="V65" s="5">
        <f t="shared" si="56"/>
        <v>114820</v>
      </c>
      <c r="W65" s="5">
        <f t="shared" si="56"/>
        <v>-79525</v>
      </c>
      <c r="X65" s="5">
        <f t="shared" si="56"/>
        <v>0</v>
      </c>
      <c r="Y65" s="5">
        <f t="shared" si="56"/>
        <v>105695</v>
      </c>
      <c r="Z65" s="5">
        <f t="shared" si="56"/>
        <v>3373423</v>
      </c>
      <c r="AA65" s="5">
        <f t="shared" si="56"/>
        <v>15600</v>
      </c>
      <c r="AB65" s="5">
        <f t="shared" si="56"/>
        <v>3389023</v>
      </c>
      <c r="AC65" s="5">
        <f t="shared" si="56"/>
        <v>0</v>
      </c>
      <c r="AD65" s="5">
        <f t="shared" si="56"/>
        <v>3494718</v>
      </c>
    </row>
    <row r="66" spans="1:30" ht="16.899999999999999" customHeight="1" x14ac:dyDescent="0.2">
      <c r="A66" s="95" t="s">
        <v>111</v>
      </c>
      <c r="B66" s="96"/>
      <c r="C66" s="5">
        <f>C27</f>
        <v>217944</v>
      </c>
      <c r="D66" s="5">
        <f>D27</f>
        <v>0</v>
      </c>
      <c r="E66" s="5">
        <f>E27</f>
        <v>-156834</v>
      </c>
      <c r="F66" s="5">
        <f>F27</f>
        <v>61110</v>
      </c>
      <c r="G66" s="5"/>
      <c r="H66" s="5">
        <f>H27</f>
        <v>28382</v>
      </c>
      <c r="I66" s="5">
        <f>I27</f>
        <v>89492</v>
      </c>
      <c r="J66" s="5"/>
      <c r="K66" s="49">
        <f>K27</f>
        <v>1498909</v>
      </c>
      <c r="L66" s="49">
        <f>L27</f>
        <v>30000</v>
      </c>
      <c r="M66" s="49">
        <f>M27</f>
        <v>1528909</v>
      </c>
      <c r="N66" s="61"/>
      <c r="O66" s="49">
        <f>O27</f>
        <v>46579</v>
      </c>
      <c r="P66" s="56"/>
      <c r="Q66" s="49">
        <f>Q27</f>
        <v>0</v>
      </c>
      <c r="R66" s="49"/>
      <c r="S66" s="99">
        <f>S27</f>
        <v>1664980</v>
      </c>
      <c r="U66" s="5">
        <f t="shared" ref="U66:AD66" si="57">U27</f>
        <v>89492</v>
      </c>
      <c r="V66" s="5">
        <f t="shared" si="57"/>
        <v>128452</v>
      </c>
      <c r="W66" s="5">
        <f t="shared" si="57"/>
        <v>-90580</v>
      </c>
      <c r="X66" s="5">
        <f t="shared" si="57"/>
        <v>40000</v>
      </c>
      <c r="Y66" s="5">
        <f t="shared" si="57"/>
        <v>167364</v>
      </c>
      <c r="Z66" s="49">
        <f t="shared" si="57"/>
        <v>1491978</v>
      </c>
      <c r="AA66" s="49">
        <f t="shared" si="57"/>
        <v>27600</v>
      </c>
      <c r="AB66" s="49">
        <f t="shared" si="57"/>
        <v>1519578</v>
      </c>
      <c r="AC66" s="49">
        <f t="shared" si="57"/>
        <v>0</v>
      </c>
      <c r="AD66" s="49">
        <f t="shared" si="57"/>
        <v>1686942</v>
      </c>
    </row>
    <row r="67" spans="1:30" ht="16.899999999999999" customHeight="1" x14ac:dyDescent="0.2">
      <c r="A67" s="95" t="s">
        <v>112</v>
      </c>
      <c r="B67" s="96"/>
      <c r="C67" s="5">
        <f>C50</f>
        <v>734075</v>
      </c>
      <c r="D67" s="5">
        <f>D50</f>
        <v>26769</v>
      </c>
      <c r="E67" s="5">
        <f>E50</f>
        <v>-182844</v>
      </c>
      <c r="F67" s="5">
        <f>F50</f>
        <v>578000</v>
      </c>
      <c r="G67" s="5"/>
      <c r="H67" s="5">
        <f>H50</f>
        <v>61188</v>
      </c>
      <c r="I67" s="5">
        <f>I50</f>
        <v>639188</v>
      </c>
      <c r="J67" s="5"/>
      <c r="K67" s="49">
        <f>K50</f>
        <v>3493453</v>
      </c>
      <c r="L67" s="49">
        <f>L50</f>
        <v>15600</v>
      </c>
      <c r="M67" s="49">
        <f>M50</f>
        <v>3509053</v>
      </c>
      <c r="N67" s="61"/>
      <c r="O67" s="49">
        <f>O50</f>
        <v>113059</v>
      </c>
      <c r="P67" s="56"/>
      <c r="Q67" s="49">
        <f>Q50</f>
        <v>0</v>
      </c>
      <c r="R67" s="49"/>
      <c r="S67" s="99">
        <f>S50</f>
        <v>4261300</v>
      </c>
      <c r="U67" s="5">
        <f t="shared" ref="U67:AD67" si="58">U50</f>
        <v>639188</v>
      </c>
      <c r="V67" s="5">
        <f t="shared" si="58"/>
        <v>121656</v>
      </c>
      <c r="W67" s="5">
        <f t="shared" si="58"/>
        <v>-162045</v>
      </c>
      <c r="X67" s="5">
        <f t="shared" si="58"/>
        <v>-19092</v>
      </c>
      <c r="Y67" s="5">
        <f t="shared" si="58"/>
        <v>579707</v>
      </c>
      <c r="Z67" s="49">
        <f t="shared" si="58"/>
        <v>3252411</v>
      </c>
      <c r="AA67" s="49">
        <f t="shared" si="58"/>
        <v>15600</v>
      </c>
      <c r="AB67" s="49">
        <f t="shared" si="58"/>
        <v>3268011</v>
      </c>
      <c r="AC67" s="49">
        <f t="shared" si="58"/>
        <v>0</v>
      </c>
      <c r="AD67" s="49">
        <f t="shared" si="58"/>
        <v>3847718</v>
      </c>
    </row>
    <row r="68" spans="1:30" ht="16.899999999999999" customHeight="1" x14ac:dyDescent="0.2">
      <c r="A68" s="95" t="s">
        <v>107</v>
      </c>
      <c r="B68" s="96"/>
      <c r="C68" s="5">
        <f>C59</f>
        <v>88855</v>
      </c>
      <c r="D68" s="5">
        <f>D59</f>
        <v>-26769</v>
      </c>
      <c r="E68" s="5">
        <f>E59</f>
        <v>-62086</v>
      </c>
      <c r="F68" s="5">
        <f>F59</f>
        <v>0</v>
      </c>
      <c r="G68" s="5"/>
      <c r="H68" s="5">
        <f>H59</f>
        <v>0</v>
      </c>
      <c r="I68" s="5">
        <f>I59</f>
        <v>0</v>
      </c>
      <c r="J68" s="5"/>
      <c r="K68" s="5">
        <f>K59</f>
        <v>4501646</v>
      </c>
      <c r="L68" s="5">
        <f>L59</f>
        <v>0</v>
      </c>
      <c r="M68" s="5">
        <f>M59</f>
        <v>4501646</v>
      </c>
      <c r="N68" s="5"/>
      <c r="O68" s="5">
        <f>O59</f>
        <v>0</v>
      </c>
      <c r="P68" s="5"/>
      <c r="Q68" s="172">
        <f>Q59</f>
        <v>205605</v>
      </c>
      <c r="R68" s="5"/>
      <c r="S68" s="97">
        <f>S59</f>
        <v>4707251</v>
      </c>
      <c r="U68" s="5">
        <f t="shared" ref="U68:AD68" si="59">U59</f>
        <v>0</v>
      </c>
      <c r="V68" s="5">
        <f t="shared" si="59"/>
        <v>62086</v>
      </c>
      <c r="W68" s="5">
        <f t="shared" si="59"/>
        <v>-62086</v>
      </c>
      <c r="X68" s="5">
        <f t="shared" si="59"/>
        <v>0</v>
      </c>
      <c r="Y68" s="5">
        <f t="shared" si="59"/>
        <v>0</v>
      </c>
      <c r="Z68" s="5">
        <f t="shared" si="59"/>
        <v>4606191</v>
      </c>
      <c r="AA68" s="5">
        <f t="shared" si="59"/>
        <v>0</v>
      </c>
      <c r="AB68" s="5">
        <f t="shared" si="59"/>
        <v>4606191</v>
      </c>
      <c r="AC68" s="172">
        <f t="shared" si="59"/>
        <v>890000</v>
      </c>
      <c r="AD68" s="172">
        <f t="shared" si="59"/>
        <v>5496191</v>
      </c>
    </row>
    <row r="69" spans="1:30" ht="16.899999999999999" customHeight="1" thickBot="1" x14ac:dyDescent="0.25">
      <c r="A69" s="100"/>
      <c r="B69" s="101" t="s">
        <v>113</v>
      </c>
      <c r="C69" s="102">
        <f>SUM(C64:C68)</f>
        <v>1393880</v>
      </c>
      <c r="D69" s="102">
        <f>SUM(D64:D68)</f>
        <v>0</v>
      </c>
      <c r="E69" s="193">
        <f>SUM(E64:E68)</f>
        <v>-605870</v>
      </c>
      <c r="F69" s="193">
        <f>SUM(F64:F68)</f>
        <v>788010</v>
      </c>
      <c r="G69" s="194"/>
      <c r="H69" s="193">
        <f>SUM(H64:H68)</f>
        <v>94570</v>
      </c>
      <c r="I69" s="102">
        <f>SUM(I64:I68)</f>
        <v>882580</v>
      </c>
      <c r="J69" s="104"/>
      <c r="K69" s="102">
        <f>SUM(K64:K68)</f>
        <v>13605230</v>
      </c>
      <c r="L69" s="102">
        <f t="shared" ref="L69:M69" si="60">SUM(L64:L68)</f>
        <v>68340</v>
      </c>
      <c r="M69" s="102">
        <f t="shared" si="60"/>
        <v>13673570</v>
      </c>
      <c r="N69" s="105"/>
      <c r="O69" s="102">
        <f>SUM(O64:O68)</f>
        <v>164851</v>
      </c>
      <c r="P69" s="106"/>
      <c r="Q69" s="173">
        <f>SUM(Q64:Q68)</f>
        <v>205605</v>
      </c>
      <c r="R69" s="107"/>
      <c r="S69" s="108">
        <f>SUM(S64:S68)</f>
        <v>14926606</v>
      </c>
      <c r="T69" s="125"/>
      <c r="U69" s="102">
        <f t="shared" ref="U69:Z69" si="61">SUM(U64:U68)</f>
        <v>882580</v>
      </c>
      <c r="V69" s="193">
        <f t="shared" si="61"/>
        <v>511300</v>
      </c>
      <c r="W69" s="102">
        <f t="shared" si="61"/>
        <v>-441522</v>
      </c>
      <c r="X69" s="102">
        <f t="shared" si="61"/>
        <v>20908</v>
      </c>
      <c r="Y69" s="102">
        <f t="shared" si="61"/>
        <v>973266</v>
      </c>
      <c r="Z69" s="102">
        <f t="shared" si="61"/>
        <v>13459386</v>
      </c>
      <c r="AA69" s="102">
        <f t="shared" ref="AA69:AB69" si="62">SUM(AA64:AA68)</f>
        <v>65640</v>
      </c>
      <c r="AB69" s="102">
        <f t="shared" si="62"/>
        <v>13525026</v>
      </c>
      <c r="AC69" s="173">
        <f>SUM(AC64:AC68)</f>
        <v>890000</v>
      </c>
      <c r="AD69" s="173">
        <f>SUM(AD64:AD68)</f>
        <v>15388292</v>
      </c>
    </row>
    <row r="70" spans="1:30" ht="15.75" customHeight="1" thickTop="1" x14ac:dyDescent="0.2"/>
    <row r="71" spans="1:30" ht="15.75" customHeight="1" x14ac:dyDescent="0.2">
      <c r="F71" s="3"/>
      <c r="G71" s="3"/>
      <c r="H71" s="165">
        <f>E69+H69</f>
        <v>-511300</v>
      </c>
      <c r="I71" s="3"/>
      <c r="S71" s="176"/>
      <c r="U71" s="3"/>
      <c r="V71" s="3"/>
      <c r="W71" s="3"/>
      <c r="Y71" s="3"/>
      <c r="AD71" s="4"/>
    </row>
    <row r="72" spans="1:30" ht="15.75" customHeight="1" x14ac:dyDescent="0.2">
      <c r="B72" s="1" t="s">
        <v>181</v>
      </c>
      <c r="C72" s="195">
        <f>C69*1.5%</f>
        <v>20908.2</v>
      </c>
      <c r="E72" s="3"/>
      <c r="AD72" s="167"/>
    </row>
    <row r="73" spans="1:30" ht="15.75" customHeight="1" x14ac:dyDescent="0.2">
      <c r="B73" s="1" t="s">
        <v>182</v>
      </c>
      <c r="C73" s="196">
        <f>C69+C72</f>
        <v>1414788.2</v>
      </c>
    </row>
  </sheetData>
  <mergeCells count="3">
    <mergeCell ref="C2:F2"/>
    <mergeCell ref="H2:S2"/>
    <mergeCell ref="U2:AD2"/>
  </mergeCells>
  <pageMargins left="0.45" right="0.45" top="0.65" bottom="0.5" header="0.3" footer="0.2"/>
  <pageSetup scale="64" fitToHeight="0" orientation="landscape" r:id="rId1"/>
  <headerFooter>
    <oddFooter>&amp;L&amp;8 4/28/2021&amp;C&amp;8&amp;F&amp;R&amp;8Page 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2"/>
  <sheetViews>
    <sheetView zoomScale="90" zoomScaleNormal="90" workbookViewId="0">
      <pane ySplit="5" topLeftCell="A57" activePane="bottomLeft" state="frozen"/>
      <selection pane="bottomLeft" activeCell="H71" sqref="H71"/>
    </sheetView>
  </sheetViews>
  <sheetFormatPr defaultColWidth="63.42578125" defaultRowHeight="15.75" customHeight="1" x14ac:dyDescent="0.2"/>
  <cols>
    <col min="1" max="1" width="9.7109375" style="18" customWidth="1"/>
    <col min="2" max="2" width="26.5703125" style="1" customWidth="1"/>
    <col min="3" max="6" width="13.140625" style="33" customWidth="1"/>
    <col min="7" max="7" width="1.5703125" style="33" customWidth="1"/>
    <col min="8" max="9" width="13.140625" style="33" customWidth="1"/>
    <col min="10" max="10" width="1.28515625" style="54" customWidth="1"/>
    <col min="11" max="13" width="13.140625" style="4" customWidth="1"/>
    <col min="14" max="14" width="1.28515625" style="52" customWidth="1"/>
    <col min="15" max="15" width="13.140625" style="52" customWidth="1"/>
    <col min="16" max="16" width="1.28515625" style="53" customWidth="1"/>
    <col min="17" max="17" width="13.140625" style="52" customWidth="1"/>
    <col min="18" max="18" width="1.85546875" style="53" customWidth="1"/>
    <col min="19" max="19" width="13.140625" style="9" customWidth="1"/>
    <col min="20" max="20" width="11.5703125" style="1" customWidth="1"/>
    <col min="21" max="21" width="15" style="160" customWidth="1"/>
    <col min="22" max="52" width="16" style="1" customWidth="1"/>
    <col min="53" max="70" width="18.140625" style="1" customWidth="1"/>
    <col min="71" max="91" width="9.5703125" style="1" customWidth="1"/>
    <col min="92" max="104" width="5.42578125" style="1" customWidth="1"/>
    <col min="105" max="16384" width="63.42578125" style="1"/>
  </cols>
  <sheetData>
    <row r="1" spans="1:20" ht="15.75" customHeight="1" x14ac:dyDescent="0.25">
      <c r="A1" s="162" t="s">
        <v>170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20" ht="15.75" customHeight="1" x14ac:dyDescent="0.25">
      <c r="A2" s="162" t="s">
        <v>171</v>
      </c>
      <c r="B2" s="162"/>
      <c r="C2" s="203" t="s">
        <v>172</v>
      </c>
      <c r="D2" s="204"/>
      <c r="E2" s="204"/>
      <c r="F2" s="205"/>
      <c r="G2" s="166"/>
      <c r="H2" s="203" t="s">
        <v>170</v>
      </c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5"/>
    </row>
    <row r="3" spans="1:20" ht="15.75" customHeight="1" x14ac:dyDescent="0.2">
      <c r="C3" s="174" t="s">
        <v>12</v>
      </c>
      <c r="D3" s="10" t="s">
        <v>158</v>
      </c>
      <c r="E3" s="10" t="s">
        <v>164</v>
      </c>
      <c r="F3" s="175" t="s">
        <v>159</v>
      </c>
      <c r="G3" s="10"/>
      <c r="H3" s="174" t="s">
        <v>159</v>
      </c>
      <c r="I3" s="10" t="s">
        <v>159</v>
      </c>
      <c r="J3" s="14"/>
      <c r="L3" s="15"/>
      <c r="M3" s="15" t="s">
        <v>19</v>
      </c>
      <c r="N3" s="23"/>
      <c r="O3" s="11" t="s">
        <v>15</v>
      </c>
      <c r="P3" s="16"/>
      <c r="Q3" s="11" t="s">
        <v>16</v>
      </c>
      <c r="R3" s="16"/>
      <c r="S3" s="180" t="s">
        <v>19</v>
      </c>
    </row>
    <row r="4" spans="1:20" ht="15.75" customHeight="1" x14ac:dyDescent="0.2">
      <c r="C4" s="174" t="s">
        <v>13</v>
      </c>
      <c r="D4" s="10" t="s">
        <v>160</v>
      </c>
      <c r="E4" s="10" t="s">
        <v>165</v>
      </c>
      <c r="F4" s="175" t="s">
        <v>161</v>
      </c>
      <c r="G4" s="10"/>
      <c r="H4" s="174" t="s">
        <v>161</v>
      </c>
      <c r="I4" s="10" t="s">
        <v>161</v>
      </c>
      <c r="J4" s="12"/>
      <c r="K4" s="15" t="s">
        <v>150</v>
      </c>
      <c r="L4" s="11" t="s">
        <v>152</v>
      </c>
      <c r="M4" s="11" t="s">
        <v>150</v>
      </c>
      <c r="N4" s="23"/>
      <c r="O4" s="11" t="s">
        <v>24</v>
      </c>
      <c r="P4" s="16"/>
      <c r="Q4" s="11" t="s">
        <v>25</v>
      </c>
      <c r="R4" s="16"/>
      <c r="S4" s="180" t="s">
        <v>154</v>
      </c>
    </row>
    <row r="5" spans="1:20" ht="15.75" customHeight="1" x14ac:dyDescent="0.2">
      <c r="A5" s="30" t="s">
        <v>29</v>
      </c>
      <c r="B5" s="31" t="s">
        <v>30</v>
      </c>
      <c r="C5" s="181"/>
      <c r="D5" s="35"/>
      <c r="E5" s="163"/>
      <c r="F5" s="186"/>
      <c r="G5" s="15"/>
      <c r="H5" s="181"/>
      <c r="I5" s="35"/>
      <c r="J5" s="182"/>
      <c r="K5" s="37" t="s">
        <v>151</v>
      </c>
      <c r="L5" s="37" t="s">
        <v>153</v>
      </c>
      <c r="M5" s="37" t="s">
        <v>151</v>
      </c>
      <c r="N5" s="183"/>
      <c r="O5" s="37" t="s">
        <v>34</v>
      </c>
      <c r="P5" s="184"/>
      <c r="Q5" s="37" t="s">
        <v>35</v>
      </c>
      <c r="R5" s="184"/>
      <c r="S5" s="185"/>
    </row>
    <row r="6" spans="1:20" ht="19.899999999999999" customHeight="1" x14ac:dyDescent="0.2">
      <c r="A6" s="18">
        <v>1110001</v>
      </c>
      <c r="B6" s="41" t="s">
        <v>38</v>
      </c>
      <c r="C6" s="3">
        <v>30300</v>
      </c>
      <c r="D6" s="3"/>
      <c r="E6" s="3">
        <v>-15800</v>
      </c>
      <c r="F6" s="3">
        <f>C6+D6+E6</f>
        <v>14500</v>
      </c>
      <c r="G6" s="3"/>
      <c r="H6" s="3"/>
      <c r="I6" s="3">
        <f>F6+H6</f>
        <v>14500</v>
      </c>
      <c r="J6" s="43"/>
      <c r="K6" s="4">
        <f>70836+38304</f>
        <v>109140</v>
      </c>
      <c r="L6" s="4">
        <v>2400</v>
      </c>
      <c r="M6" s="4">
        <f>K6+L6</f>
        <v>111540</v>
      </c>
      <c r="N6" s="44"/>
      <c r="O6" s="4"/>
      <c r="P6" s="6"/>
      <c r="Q6" s="4"/>
      <c r="R6" s="6"/>
      <c r="S6" s="40">
        <f>I6+M6+O6+Q6</f>
        <v>126040</v>
      </c>
      <c r="T6" s="125"/>
    </row>
    <row r="7" spans="1:20" ht="19.899999999999999" customHeight="1" x14ac:dyDescent="0.2">
      <c r="A7" s="18">
        <v>1111001</v>
      </c>
      <c r="B7" s="41" t="s">
        <v>39</v>
      </c>
      <c r="C7" s="3">
        <v>81046</v>
      </c>
      <c r="D7" s="3"/>
      <c r="E7" s="3">
        <f>-66046+5000+1000+3000</f>
        <v>-57046</v>
      </c>
      <c r="F7" s="3">
        <f>C7+D7+E7</f>
        <v>24000</v>
      </c>
      <c r="G7" s="3"/>
      <c r="H7" s="3"/>
      <c r="I7" s="3">
        <f t="shared" ref="I7:I8" si="0">F7+H7</f>
        <v>24000</v>
      </c>
      <c r="J7" s="5"/>
      <c r="K7" s="4">
        <v>485401</v>
      </c>
      <c r="L7" s="4">
        <v>5100</v>
      </c>
      <c r="M7" s="4">
        <f t="shared" ref="M7:M8" si="1">K7+L7</f>
        <v>490501</v>
      </c>
      <c r="N7" s="23"/>
      <c r="O7" s="4">
        <v>3101</v>
      </c>
      <c r="P7" s="6"/>
      <c r="Q7" s="4"/>
      <c r="R7" s="6"/>
      <c r="S7" s="40">
        <f t="shared" ref="S7:S8" si="2">I7+M7+O7+Q7</f>
        <v>517602</v>
      </c>
      <c r="T7" s="125"/>
    </row>
    <row r="8" spans="1:20" ht="19.899999999999999" customHeight="1" x14ac:dyDescent="0.2">
      <c r="A8" s="18">
        <v>1111305</v>
      </c>
      <c r="B8" s="41" t="s">
        <v>40</v>
      </c>
      <c r="C8" s="3">
        <v>56440</v>
      </c>
      <c r="D8" s="3"/>
      <c r="E8" s="3">
        <f>-11440</f>
        <v>-11440</v>
      </c>
      <c r="F8" s="3">
        <f>C8+D8+E8</f>
        <v>45000</v>
      </c>
      <c r="G8" s="3"/>
      <c r="H8" s="3"/>
      <c r="I8" s="3">
        <f t="shared" si="0"/>
        <v>45000</v>
      </c>
      <c r="J8" s="5"/>
      <c r="K8" s="4">
        <v>174925</v>
      </c>
      <c r="L8" s="4">
        <v>840</v>
      </c>
      <c r="M8" s="4">
        <f t="shared" si="1"/>
        <v>175765</v>
      </c>
      <c r="N8" s="44"/>
      <c r="O8" s="4"/>
      <c r="P8" s="6"/>
      <c r="Q8" s="4"/>
      <c r="R8" s="6"/>
      <c r="S8" s="40">
        <f t="shared" si="2"/>
        <v>220765</v>
      </c>
      <c r="T8" s="125"/>
    </row>
    <row r="9" spans="1:20" ht="18" customHeight="1" x14ac:dyDescent="0.2">
      <c r="B9" s="47" t="s">
        <v>41</v>
      </c>
      <c r="C9" s="48">
        <f>SUM(C6:C8)</f>
        <v>167786</v>
      </c>
      <c r="D9" s="48">
        <f>SUM(D6:D8)</f>
        <v>0</v>
      </c>
      <c r="E9" s="48">
        <f>SUM(E6:E8)</f>
        <v>-84286</v>
      </c>
      <c r="F9" s="48">
        <f>SUM(F6:F8)</f>
        <v>83500</v>
      </c>
      <c r="G9" s="3"/>
      <c r="H9" s="48">
        <f>SUM(H6:H8)</f>
        <v>0</v>
      </c>
      <c r="I9" s="48">
        <f>SUM(I6:I8)</f>
        <v>83500</v>
      </c>
      <c r="J9" s="5"/>
      <c r="K9" s="50">
        <f>SUM(K6:K8)</f>
        <v>769466</v>
      </c>
      <c r="L9" s="50">
        <f t="shared" ref="L9:M9" si="3">SUM(L6:L8)</f>
        <v>8340</v>
      </c>
      <c r="M9" s="50">
        <f t="shared" si="3"/>
        <v>777806</v>
      </c>
      <c r="N9" s="39"/>
      <c r="O9" s="50">
        <f>SUM(O6:O8)</f>
        <v>3101</v>
      </c>
      <c r="P9" s="6"/>
      <c r="Q9" s="48">
        <f>SUM(Q6:Q8)</f>
        <v>0</v>
      </c>
      <c r="R9" s="4"/>
      <c r="S9" s="48">
        <f>SUM(S6:S8)</f>
        <v>864407</v>
      </c>
    </row>
    <row r="10" spans="1:20" ht="13.9" customHeight="1" x14ac:dyDescent="0.2">
      <c r="C10" s="3"/>
      <c r="D10" s="3"/>
      <c r="E10" s="3"/>
      <c r="F10" s="3"/>
      <c r="G10" s="3"/>
      <c r="H10" s="3"/>
      <c r="I10" s="3"/>
      <c r="J10" s="5"/>
      <c r="N10" s="39"/>
      <c r="O10" s="4"/>
      <c r="P10" s="6"/>
      <c r="Q10" s="4"/>
      <c r="R10" s="6"/>
      <c r="S10" s="40"/>
    </row>
    <row r="11" spans="1:20" ht="19.899999999999999" customHeight="1" x14ac:dyDescent="0.2">
      <c r="A11" s="18">
        <v>1111301</v>
      </c>
      <c r="B11" s="41" t="s">
        <v>42</v>
      </c>
      <c r="C11" s="3">
        <v>20906</v>
      </c>
      <c r="D11" s="3"/>
      <c r="E11" s="3">
        <f>-17006+1000</f>
        <v>-16006</v>
      </c>
      <c r="F11" s="3">
        <f t="shared" ref="F11:F17" si="4">C11+D11+E11</f>
        <v>4900</v>
      </c>
      <c r="G11" s="3"/>
      <c r="H11" s="3"/>
      <c r="I11" s="3">
        <f t="shared" ref="I11:I17" si="5">F11+H11</f>
        <v>4900</v>
      </c>
      <c r="J11" s="5"/>
      <c r="K11" s="4">
        <v>323323</v>
      </c>
      <c r="L11" s="4">
        <v>12000</v>
      </c>
      <c r="M11" s="4">
        <f t="shared" ref="M11:M17" si="6">K11+L11</f>
        <v>335323</v>
      </c>
      <c r="N11" s="44"/>
      <c r="O11" s="4"/>
      <c r="P11" s="6"/>
      <c r="Q11" s="4"/>
      <c r="R11" s="6"/>
      <c r="S11" s="40">
        <f t="shared" ref="S11:S17" si="7">I11+M11+O11+Q11</f>
        <v>340223</v>
      </c>
      <c r="T11" s="125"/>
    </row>
    <row r="12" spans="1:20" ht="19.899999999999999" customHeight="1" x14ac:dyDescent="0.2">
      <c r="A12" s="18">
        <v>1111302</v>
      </c>
      <c r="B12" s="41" t="s">
        <v>44</v>
      </c>
      <c r="C12" s="3">
        <v>8500</v>
      </c>
      <c r="D12" s="3"/>
      <c r="E12" s="3">
        <v>-6000</v>
      </c>
      <c r="F12" s="3">
        <f t="shared" si="4"/>
        <v>2500</v>
      </c>
      <c r="G12" s="3"/>
      <c r="H12" s="3"/>
      <c r="I12" s="3">
        <f t="shared" si="5"/>
        <v>2500</v>
      </c>
      <c r="J12" s="11"/>
      <c r="K12" s="4">
        <v>195651</v>
      </c>
      <c r="M12" s="4">
        <f t="shared" si="6"/>
        <v>195651</v>
      </c>
      <c r="N12" s="45"/>
      <c r="O12" s="4"/>
      <c r="P12" s="6"/>
      <c r="Q12" s="4"/>
      <c r="R12" s="6"/>
      <c r="S12" s="40">
        <f t="shared" si="7"/>
        <v>198151</v>
      </c>
      <c r="T12" s="125"/>
    </row>
    <row r="13" spans="1:20" ht="19.899999999999999" customHeight="1" x14ac:dyDescent="0.2">
      <c r="A13" s="18">
        <v>1114001</v>
      </c>
      <c r="B13" s="41" t="s">
        <v>46</v>
      </c>
      <c r="C13" s="3">
        <v>32519</v>
      </c>
      <c r="D13" s="3"/>
      <c r="E13" s="3">
        <f>-21019+2500</f>
        <v>-18519</v>
      </c>
      <c r="F13" s="3">
        <f t="shared" si="4"/>
        <v>14000</v>
      </c>
      <c r="G13" s="3"/>
      <c r="H13" s="3"/>
      <c r="I13" s="3">
        <f t="shared" si="5"/>
        <v>14000</v>
      </c>
      <c r="J13" s="5"/>
      <c r="K13" s="4">
        <v>253596</v>
      </c>
      <c r="M13" s="4">
        <f t="shared" si="6"/>
        <v>253596</v>
      </c>
      <c r="O13" s="4"/>
      <c r="P13" s="6"/>
      <c r="Q13" s="4"/>
      <c r="S13" s="40">
        <f t="shared" si="7"/>
        <v>267596</v>
      </c>
      <c r="T13" s="125"/>
    </row>
    <row r="14" spans="1:20" ht="19.899999999999999" customHeight="1" x14ac:dyDescent="0.2">
      <c r="A14" s="18">
        <v>1114003</v>
      </c>
      <c r="B14" s="41" t="s">
        <v>45</v>
      </c>
      <c r="C14" s="3">
        <v>30000</v>
      </c>
      <c r="D14" s="3"/>
      <c r="E14" s="3">
        <f>-28000+1000</f>
        <v>-27000</v>
      </c>
      <c r="F14" s="3">
        <f t="shared" si="4"/>
        <v>3000</v>
      </c>
      <c r="G14" s="3"/>
      <c r="H14" s="3"/>
      <c r="I14" s="3">
        <f t="shared" si="5"/>
        <v>3000</v>
      </c>
      <c r="J14" s="5"/>
      <c r="K14" s="4">
        <v>194085</v>
      </c>
      <c r="L14" s="4">
        <v>2400</v>
      </c>
      <c r="M14" s="4">
        <f>K14+L14</f>
        <v>196485</v>
      </c>
      <c r="O14" s="4"/>
      <c r="P14" s="6"/>
      <c r="Q14" s="4"/>
      <c r="S14" s="40">
        <f t="shared" si="7"/>
        <v>199485</v>
      </c>
      <c r="T14" s="125"/>
    </row>
    <row r="15" spans="1:20" ht="19.899999999999999" customHeight="1" x14ac:dyDescent="0.2">
      <c r="A15" s="18">
        <v>1114008</v>
      </c>
      <c r="B15" s="41" t="s">
        <v>48</v>
      </c>
      <c r="C15" s="3">
        <v>5000</v>
      </c>
      <c r="D15" s="3"/>
      <c r="E15" s="3">
        <v>-5000</v>
      </c>
      <c r="F15" s="3">
        <f t="shared" si="4"/>
        <v>0</v>
      </c>
      <c r="G15" s="3"/>
      <c r="H15" s="3"/>
      <c r="I15" s="3">
        <f t="shared" si="5"/>
        <v>0</v>
      </c>
      <c r="J15" s="5"/>
      <c r="M15" s="4">
        <f t="shared" si="6"/>
        <v>0</v>
      </c>
      <c r="O15" s="4"/>
      <c r="P15" s="6"/>
      <c r="Q15" s="4"/>
      <c r="S15" s="40">
        <f t="shared" si="7"/>
        <v>0</v>
      </c>
      <c r="T15" s="125"/>
    </row>
    <row r="16" spans="1:20" ht="19.899999999999999" customHeight="1" x14ac:dyDescent="0.2">
      <c r="A16" s="18">
        <v>1113501</v>
      </c>
      <c r="B16" s="41" t="s">
        <v>49</v>
      </c>
      <c r="C16" s="3">
        <v>69295</v>
      </c>
      <c r="D16" s="3"/>
      <c r="E16" s="3">
        <f>-39795+1500</f>
        <v>-38295</v>
      </c>
      <c r="F16" s="3">
        <f t="shared" si="4"/>
        <v>31000</v>
      </c>
      <c r="G16" s="3"/>
      <c r="H16" s="3"/>
      <c r="I16" s="3">
        <f t="shared" si="5"/>
        <v>31000</v>
      </c>
      <c r="J16" s="11"/>
      <c r="K16" s="4">
        <v>2375101</v>
      </c>
      <c r="M16" s="4">
        <f t="shared" si="6"/>
        <v>2375101</v>
      </c>
      <c r="N16" s="45"/>
      <c r="O16" s="4"/>
      <c r="P16" s="6"/>
      <c r="Q16" s="4"/>
      <c r="R16" s="6"/>
      <c r="S16" s="40">
        <f t="shared" si="7"/>
        <v>2406101</v>
      </c>
      <c r="T16" s="125"/>
    </row>
    <row r="17" spans="1:20" ht="19.899999999999999" customHeight="1" x14ac:dyDescent="0.2">
      <c r="A17" s="18">
        <v>1113503</v>
      </c>
      <c r="B17" s="41" t="s">
        <v>52</v>
      </c>
      <c r="C17" s="42">
        <v>19000</v>
      </c>
      <c r="D17" s="42"/>
      <c r="E17" s="3">
        <v>-9000</v>
      </c>
      <c r="F17" s="3">
        <f t="shared" si="4"/>
        <v>10000</v>
      </c>
      <c r="G17" s="3"/>
      <c r="H17" s="3">
        <v>5000</v>
      </c>
      <c r="I17" s="3">
        <f t="shared" si="5"/>
        <v>15000</v>
      </c>
      <c r="J17" s="5"/>
      <c r="K17" s="57"/>
      <c r="M17" s="4">
        <f t="shared" si="6"/>
        <v>0</v>
      </c>
      <c r="N17" s="23"/>
      <c r="O17" s="57">
        <v>2112</v>
      </c>
      <c r="P17" s="6"/>
      <c r="Q17" s="57"/>
      <c r="R17" s="6"/>
      <c r="S17" s="40">
        <f t="shared" si="7"/>
        <v>17112</v>
      </c>
      <c r="T17" s="125"/>
    </row>
    <row r="18" spans="1:20" ht="18" customHeight="1" x14ac:dyDescent="0.2">
      <c r="B18" s="47" t="s">
        <v>53</v>
      </c>
      <c r="C18" s="48">
        <f>SUM(C11:C17)</f>
        <v>185220</v>
      </c>
      <c r="D18" s="48">
        <f>SUM(D11:D17)</f>
        <v>0</v>
      </c>
      <c r="E18" s="48">
        <f>SUM(E11:E17)</f>
        <v>-119820</v>
      </c>
      <c r="F18" s="48">
        <f>SUM(F11:F17)</f>
        <v>65400</v>
      </c>
      <c r="G18" s="3"/>
      <c r="H18" s="48">
        <f>SUM(H11:H17)</f>
        <v>5000</v>
      </c>
      <c r="I18" s="48">
        <f>SUM(I11:I17)</f>
        <v>70400</v>
      </c>
      <c r="J18" s="5"/>
      <c r="K18" s="50">
        <f>SUM(K11:K17)</f>
        <v>3341756</v>
      </c>
      <c r="L18" s="50">
        <f>SUM(L11:L17)</f>
        <v>14400</v>
      </c>
      <c r="M18" s="50">
        <f>SUM(M11:M17)</f>
        <v>3356156</v>
      </c>
      <c r="N18" s="39"/>
      <c r="O18" s="48">
        <f>SUM(O11:O17)</f>
        <v>2112</v>
      </c>
      <c r="P18" s="6"/>
      <c r="Q18" s="48">
        <f>SUM(Q11:Q17)</f>
        <v>0</v>
      </c>
      <c r="R18" s="4"/>
      <c r="S18" s="48">
        <f>SUM(S11:S17)</f>
        <v>3428668</v>
      </c>
    </row>
    <row r="19" spans="1:20" ht="13.9" customHeight="1" x14ac:dyDescent="0.2">
      <c r="B19" s="47"/>
      <c r="C19" s="3"/>
      <c r="D19" s="3"/>
      <c r="E19" s="3"/>
      <c r="F19" s="3"/>
      <c r="G19" s="3"/>
      <c r="H19" s="3"/>
      <c r="I19" s="3"/>
      <c r="J19" s="5"/>
      <c r="N19" s="39"/>
      <c r="O19" s="4"/>
      <c r="P19" s="6"/>
      <c r="Q19" s="3"/>
      <c r="R19" s="4"/>
      <c r="S19" s="3"/>
    </row>
    <row r="20" spans="1:20" ht="19.899999999999999" customHeight="1" x14ac:dyDescent="0.2">
      <c r="A20" s="18">
        <v>1114501</v>
      </c>
      <c r="B20" s="1" t="s">
        <v>54</v>
      </c>
      <c r="C20" s="3">
        <v>100269</v>
      </c>
      <c r="D20" s="3"/>
      <c r="E20" s="3">
        <f>-32769-30000+5000+1000</f>
        <v>-56769</v>
      </c>
      <c r="F20" s="3">
        <f t="shared" ref="F20:F26" si="8">C20+D20+E20</f>
        <v>43500</v>
      </c>
      <c r="G20" s="3"/>
      <c r="H20" s="3"/>
      <c r="I20" s="3">
        <f t="shared" ref="I20:I26" si="9">F20+H20</f>
        <v>43500</v>
      </c>
      <c r="J20" s="5"/>
      <c r="K20" s="4">
        <v>1498909</v>
      </c>
      <c r="L20" s="4">
        <v>30000</v>
      </c>
      <c r="M20" s="4">
        <f t="shared" ref="M20:M25" si="10">K20+L20</f>
        <v>1528909</v>
      </c>
      <c r="N20" s="5"/>
      <c r="O20" s="4">
        <v>8642</v>
      </c>
      <c r="P20" s="6"/>
      <c r="Q20" s="4"/>
      <c r="R20" s="6"/>
      <c r="S20" s="40">
        <f t="shared" ref="S20:S26" si="11">I20+M20+O20+Q20</f>
        <v>1581051</v>
      </c>
      <c r="T20" s="125"/>
    </row>
    <row r="21" spans="1:20" ht="19.899999999999999" customHeight="1" x14ac:dyDescent="0.2">
      <c r="A21" s="18">
        <v>1113008</v>
      </c>
      <c r="B21" s="41" t="s">
        <v>56</v>
      </c>
      <c r="C21" s="3">
        <v>3196</v>
      </c>
      <c r="D21" s="3"/>
      <c r="E21" s="3">
        <v>-1936</v>
      </c>
      <c r="F21" s="3">
        <f t="shared" si="8"/>
        <v>1260</v>
      </c>
      <c r="G21" s="3"/>
      <c r="H21" s="3"/>
      <c r="I21" s="3">
        <f t="shared" si="9"/>
        <v>1260</v>
      </c>
      <c r="J21" s="5"/>
      <c r="M21" s="4">
        <f t="shared" si="10"/>
        <v>0</v>
      </c>
      <c r="N21" s="39"/>
      <c r="O21" s="4"/>
      <c r="P21" s="6"/>
      <c r="Q21" s="4"/>
      <c r="R21" s="6"/>
      <c r="S21" s="40">
        <f t="shared" si="11"/>
        <v>1260</v>
      </c>
      <c r="T21" s="125"/>
    </row>
    <row r="22" spans="1:20" ht="19.899999999999999" customHeight="1" x14ac:dyDescent="0.2">
      <c r="A22" s="18">
        <v>1114523</v>
      </c>
      <c r="B22" s="41" t="s">
        <v>167</v>
      </c>
      <c r="C22" s="3">
        <v>56142</v>
      </c>
      <c r="D22" s="3"/>
      <c r="E22" s="3">
        <v>-40692</v>
      </c>
      <c r="F22" s="3">
        <f t="shared" si="8"/>
        <v>15450</v>
      </c>
      <c r="G22" s="3"/>
      <c r="H22" s="3"/>
      <c r="I22" s="3">
        <f t="shared" si="9"/>
        <v>15450</v>
      </c>
      <c r="J22" s="5"/>
      <c r="M22" s="4">
        <f t="shared" si="10"/>
        <v>0</v>
      </c>
      <c r="N22" s="23"/>
      <c r="O22" s="4">
        <v>11334</v>
      </c>
      <c r="P22" s="6"/>
      <c r="Q22" s="4"/>
      <c r="R22" s="6"/>
      <c r="S22" s="40">
        <f t="shared" si="11"/>
        <v>26784</v>
      </c>
      <c r="T22" s="125"/>
    </row>
    <row r="23" spans="1:20" ht="19.899999999999999" customHeight="1" x14ac:dyDescent="0.2">
      <c r="A23" s="18">
        <v>1114525</v>
      </c>
      <c r="B23" s="41" t="s">
        <v>169</v>
      </c>
      <c r="C23" s="3"/>
      <c r="D23" s="3"/>
      <c r="E23" s="3"/>
      <c r="F23" s="3">
        <f t="shared" si="8"/>
        <v>0</v>
      </c>
      <c r="G23" s="3"/>
      <c r="H23" s="3">
        <f>51000-26603+3600</f>
        <v>27997</v>
      </c>
      <c r="I23" s="3">
        <f t="shared" si="9"/>
        <v>27997</v>
      </c>
      <c r="J23" s="5"/>
      <c r="M23" s="4">
        <f t="shared" si="10"/>
        <v>0</v>
      </c>
      <c r="N23" s="23"/>
      <c r="O23" s="4">
        <v>26603</v>
      </c>
      <c r="P23" s="6"/>
      <c r="Q23" s="4"/>
      <c r="R23" s="6"/>
      <c r="S23" s="40">
        <f t="shared" si="11"/>
        <v>54600</v>
      </c>
      <c r="T23" s="125"/>
    </row>
    <row r="24" spans="1:20" ht="19.899999999999999" customHeight="1" x14ac:dyDescent="0.2">
      <c r="A24" s="18">
        <v>1115201</v>
      </c>
      <c r="B24" s="41" t="s">
        <v>60</v>
      </c>
      <c r="C24" s="3">
        <v>2950</v>
      </c>
      <c r="D24" s="3"/>
      <c r="E24" s="3">
        <v>-2050</v>
      </c>
      <c r="F24" s="3">
        <f t="shared" si="8"/>
        <v>900</v>
      </c>
      <c r="G24" s="3"/>
      <c r="H24" s="3"/>
      <c r="I24" s="3">
        <f t="shared" si="9"/>
        <v>900</v>
      </c>
      <c r="J24" s="5"/>
      <c r="M24" s="4">
        <f t="shared" si="10"/>
        <v>0</v>
      </c>
      <c r="N24" s="39"/>
      <c r="O24" s="4"/>
      <c r="P24" s="6"/>
      <c r="Q24" s="4"/>
      <c r="R24" s="6"/>
      <c r="S24" s="40">
        <f t="shared" si="11"/>
        <v>900</v>
      </c>
      <c r="T24" s="125"/>
    </row>
    <row r="25" spans="1:20" ht="19.899999999999999" customHeight="1" x14ac:dyDescent="0.2">
      <c r="A25" s="18">
        <v>1115301</v>
      </c>
      <c r="B25" s="41" t="s">
        <v>61</v>
      </c>
      <c r="C25" s="3">
        <v>50387</v>
      </c>
      <c r="D25" s="3"/>
      <c r="E25" s="3">
        <v>-50387</v>
      </c>
      <c r="F25" s="3">
        <f t="shared" si="8"/>
        <v>0</v>
      </c>
      <c r="G25" s="3"/>
      <c r="H25" s="3"/>
      <c r="I25" s="3">
        <f t="shared" si="9"/>
        <v>0</v>
      </c>
      <c r="J25" s="5"/>
      <c r="M25" s="4">
        <f t="shared" si="10"/>
        <v>0</v>
      </c>
      <c r="N25" s="39"/>
      <c r="O25" s="4"/>
      <c r="P25" s="6"/>
      <c r="Q25" s="4"/>
      <c r="R25" s="6"/>
      <c r="S25" s="40">
        <f t="shared" si="11"/>
        <v>0</v>
      </c>
      <c r="T25" s="125"/>
    </row>
    <row r="26" spans="1:20" ht="19.899999999999999" customHeight="1" x14ac:dyDescent="0.2">
      <c r="A26" s="18">
        <v>1115302</v>
      </c>
      <c r="B26" s="41" t="s">
        <v>157</v>
      </c>
      <c r="C26" s="3">
        <v>5000</v>
      </c>
      <c r="D26" s="3"/>
      <c r="E26" s="3">
        <v>-5000</v>
      </c>
      <c r="F26" s="3">
        <f t="shared" si="8"/>
        <v>0</v>
      </c>
      <c r="G26" s="3"/>
      <c r="H26" s="4">
        <v>385</v>
      </c>
      <c r="I26" s="3">
        <f t="shared" si="9"/>
        <v>385</v>
      </c>
      <c r="J26" s="5"/>
      <c r="M26" s="4">
        <f>K26+L26</f>
        <v>0</v>
      </c>
      <c r="N26" s="39"/>
      <c r="O26" s="4"/>
      <c r="P26" s="6"/>
      <c r="Q26" s="4"/>
      <c r="R26" s="6"/>
      <c r="S26" s="40">
        <f t="shared" si="11"/>
        <v>385</v>
      </c>
      <c r="T26" s="125"/>
    </row>
    <row r="27" spans="1:20" ht="18" customHeight="1" x14ac:dyDescent="0.2">
      <c r="B27" s="47" t="s">
        <v>63</v>
      </c>
      <c r="C27" s="48">
        <f>SUM(C20:C26)</f>
        <v>217944</v>
      </c>
      <c r="D27" s="48">
        <f t="shared" ref="D27:F27" si="12">SUM(D20:D26)</f>
        <v>0</v>
      </c>
      <c r="E27" s="48">
        <f t="shared" si="12"/>
        <v>-156834</v>
      </c>
      <c r="F27" s="48">
        <f t="shared" si="12"/>
        <v>61110</v>
      </c>
      <c r="G27" s="3"/>
      <c r="H27" s="48">
        <f t="shared" ref="H27:I27" si="13">SUM(H20:H26)</f>
        <v>28382</v>
      </c>
      <c r="I27" s="48">
        <f t="shared" si="13"/>
        <v>89492</v>
      </c>
      <c r="J27" s="5"/>
      <c r="K27" s="48">
        <f t="shared" ref="K27:M27" si="14">SUM(K20:K26)</f>
        <v>1498909</v>
      </c>
      <c r="L27" s="48">
        <f t="shared" si="14"/>
        <v>30000</v>
      </c>
      <c r="M27" s="48">
        <f t="shared" si="14"/>
        <v>1528909</v>
      </c>
      <c r="N27" s="39"/>
      <c r="O27" s="50">
        <f>SUM(O20:O25)</f>
        <v>46579</v>
      </c>
      <c r="P27" s="6"/>
      <c r="Q27" s="48">
        <f t="shared" ref="Q27" si="15">SUM(Q20:Q26)</f>
        <v>0</v>
      </c>
      <c r="R27" s="4"/>
      <c r="S27" s="48">
        <f>SUM(S20:S26)</f>
        <v>1664980</v>
      </c>
    </row>
    <row r="28" spans="1:20" ht="13.9" customHeight="1" x14ac:dyDescent="0.2">
      <c r="B28" s="60"/>
      <c r="C28" s="39"/>
      <c r="D28" s="39"/>
      <c r="E28" s="39"/>
      <c r="F28" s="39"/>
      <c r="G28" s="39"/>
      <c r="H28" s="39"/>
      <c r="I28" s="39"/>
      <c r="J28" s="61"/>
      <c r="K28" s="39"/>
      <c r="L28" s="39"/>
      <c r="M28" s="39"/>
      <c r="N28" s="39"/>
      <c r="O28" s="39"/>
      <c r="P28" s="62"/>
      <c r="Q28" s="39"/>
      <c r="R28" s="62"/>
      <c r="S28" s="40"/>
    </row>
    <row r="29" spans="1:20" ht="19.899999999999999" customHeight="1" x14ac:dyDescent="0.2">
      <c r="A29" s="18">
        <v>1116001</v>
      </c>
      <c r="B29" s="41" t="s">
        <v>64</v>
      </c>
      <c r="C29" s="3">
        <v>10470</v>
      </c>
      <c r="D29" s="3">
        <f>62700-10114-11444-20000</f>
        <v>21142</v>
      </c>
      <c r="E29" s="3">
        <f>-67170+10114+11444+20000</f>
        <v>-25612</v>
      </c>
      <c r="F29" s="3">
        <f t="shared" ref="F29:F49" si="16">C29+D29+E29</f>
        <v>6000</v>
      </c>
      <c r="G29" s="3"/>
      <c r="H29" s="3"/>
      <c r="I29" s="3">
        <f t="shared" ref="I29:I49" si="17">F29+H29</f>
        <v>6000</v>
      </c>
      <c r="J29" s="5"/>
      <c r="K29" s="39">
        <v>406959</v>
      </c>
      <c r="L29" s="39">
        <v>12000</v>
      </c>
      <c r="M29" s="4">
        <f t="shared" ref="M29:M49" si="18">K29+L29</f>
        <v>418959</v>
      </c>
      <c r="N29" s="39"/>
      <c r="O29" s="39"/>
      <c r="P29" s="6"/>
      <c r="Q29" s="39"/>
      <c r="R29" s="6"/>
      <c r="S29" s="40">
        <f t="shared" ref="S29:S49" si="19">I29+M29+O29+Q29</f>
        <v>424959</v>
      </c>
      <c r="T29" s="125"/>
    </row>
    <row r="30" spans="1:20" ht="19.899999999999999" customHeight="1" x14ac:dyDescent="0.2">
      <c r="A30" s="18">
        <v>1116002</v>
      </c>
      <c r="B30" s="41" t="s">
        <v>65</v>
      </c>
      <c r="C30" s="3">
        <v>37568</v>
      </c>
      <c r="D30" s="3"/>
      <c r="E30" s="3">
        <f>-5568+1000</f>
        <v>-4568</v>
      </c>
      <c r="F30" s="3">
        <f t="shared" si="16"/>
        <v>33000</v>
      </c>
      <c r="G30" s="3"/>
      <c r="H30" s="3"/>
      <c r="I30" s="3">
        <f t="shared" si="17"/>
        <v>33000</v>
      </c>
      <c r="J30" s="5"/>
      <c r="M30" s="4">
        <f t="shared" si="18"/>
        <v>0</v>
      </c>
      <c r="N30" s="23"/>
      <c r="O30" s="4">
        <v>3000</v>
      </c>
      <c r="P30" s="6"/>
      <c r="Q30" s="4"/>
      <c r="R30" s="6"/>
      <c r="S30" s="40">
        <f t="shared" si="19"/>
        <v>36000</v>
      </c>
      <c r="T30" s="125"/>
    </row>
    <row r="31" spans="1:20" ht="19.899999999999999" customHeight="1" x14ac:dyDescent="0.2">
      <c r="A31" s="18">
        <v>1116003</v>
      </c>
      <c r="B31" s="41" t="s">
        <v>92</v>
      </c>
      <c r="C31" s="3">
        <v>702</v>
      </c>
      <c r="D31" s="3"/>
      <c r="E31" s="3">
        <v>-702</v>
      </c>
      <c r="F31" s="3">
        <f t="shared" si="16"/>
        <v>0</v>
      </c>
      <c r="G31" s="3"/>
      <c r="H31" s="3"/>
      <c r="I31" s="3">
        <f t="shared" si="17"/>
        <v>0</v>
      </c>
      <c r="J31" s="5"/>
      <c r="M31" s="4">
        <f>K31+L31</f>
        <v>0</v>
      </c>
      <c r="N31" s="23"/>
      <c r="O31" s="4"/>
      <c r="P31" s="6"/>
      <c r="Q31" s="4"/>
      <c r="R31" s="6"/>
      <c r="S31" s="40">
        <f t="shared" si="19"/>
        <v>0</v>
      </c>
      <c r="T31" s="125"/>
    </row>
    <row r="32" spans="1:20" ht="19.899999999999999" customHeight="1" x14ac:dyDescent="0.2">
      <c r="A32" s="18">
        <v>1116102</v>
      </c>
      <c r="B32" s="41" t="s">
        <v>66</v>
      </c>
      <c r="C32" s="3">
        <v>114886</v>
      </c>
      <c r="D32" s="3">
        <v>10114</v>
      </c>
      <c r="E32" s="3">
        <v>0</v>
      </c>
      <c r="F32" s="3">
        <f t="shared" si="16"/>
        <v>125000</v>
      </c>
      <c r="G32" s="3"/>
      <c r="H32" s="3">
        <v>15000</v>
      </c>
      <c r="I32" s="3">
        <f t="shared" si="17"/>
        <v>140000</v>
      </c>
      <c r="J32" s="5"/>
      <c r="M32" s="4">
        <f t="shared" si="18"/>
        <v>0</v>
      </c>
      <c r="N32" s="39"/>
      <c r="O32" s="4">
        <v>305</v>
      </c>
      <c r="P32" s="6"/>
      <c r="Q32" s="4"/>
      <c r="R32" s="44"/>
      <c r="S32" s="40">
        <f t="shared" si="19"/>
        <v>140305</v>
      </c>
      <c r="T32" s="125"/>
    </row>
    <row r="33" spans="1:20" ht="19.899999999999999" customHeight="1" x14ac:dyDescent="0.2">
      <c r="A33" s="18">
        <v>1117613</v>
      </c>
      <c r="B33" s="41" t="s">
        <v>91</v>
      </c>
      <c r="C33" s="3">
        <v>3000</v>
      </c>
      <c r="D33" s="3"/>
      <c r="E33" s="3">
        <v>-3000</v>
      </c>
      <c r="F33" s="3">
        <f t="shared" si="16"/>
        <v>0</v>
      </c>
      <c r="G33" s="3"/>
      <c r="H33" s="3">
        <v>541</v>
      </c>
      <c r="I33" s="3">
        <f t="shared" si="17"/>
        <v>541</v>
      </c>
      <c r="J33" s="5"/>
      <c r="M33" s="4">
        <f>K33+L33</f>
        <v>0</v>
      </c>
      <c r="N33" s="44"/>
      <c r="O33" s="4"/>
      <c r="P33" s="6"/>
      <c r="Q33" s="4"/>
      <c r="R33" s="6"/>
      <c r="S33" s="40">
        <f t="shared" si="19"/>
        <v>541</v>
      </c>
      <c r="T33" s="125"/>
    </row>
    <row r="34" spans="1:20" ht="19.899999999999999" customHeight="1" x14ac:dyDescent="0.2">
      <c r="A34" s="18">
        <v>1117001</v>
      </c>
      <c r="B34" s="41" t="s">
        <v>67</v>
      </c>
      <c r="C34" s="3">
        <v>12099</v>
      </c>
      <c r="D34" s="3"/>
      <c r="E34" s="3">
        <f>-3049+50</f>
        <v>-2999</v>
      </c>
      <c r="F34" s="3">
        <f t="shared" si="16"/>
        <v>9100</v>
      </c>
      <c r="G34" s="3"/>
      <c r="H34" s="3">
        <v>5805</v>
      </c>
      <c r="I34" s="3">
        <f t="shared" si="17"/>
        <v>14905</v>
      </c>
      <c r="J34" s="5"/>
      <c r="K34" s="4">
        <v>641796</v>
      </c>
      <c r="M34" s="4">
        <f t="shared" si="18"/>
        <v>641796</v>
      </c>
      <c r="N34" s="23"/>
      <c r="O34" s="4"/>
      <c r="P34" s="6"/>
      <c r="Q34" s="4"/>
      <c r="R34" s="6"/>
      <c r="S34" s="40">
        <f t="shared" si="19"/>
        <v>656701</v>
      </c>
      <c r="T34" s="125"/>
    </row>
    <row r="35" spans="1:20" ht="19.899999999999999" customHeight="1" x14ac:dyDescent="0.2">
      <c r="A35" s="18">
        <v>1117002</v>
      </c>
      <c r="B35" s="41" t="s">
        <v>68</v>
      </c>
      <c r="C35" s="3">
        <v>4350</v>
      </c>
      <c r="D35" s="3"/>
      <c r="E35" s="3">
        <v>-4350</v>
      </c>
      <c r="F35" s="3">
        <f t="shared" si="16"/>
        <v>0</v>
      </c>
      <c r="G35" s="3"/>
      <c r="H35" s="3"/>
      <c r="I35" s="3">
        <f t="shared" si="17"/>
        <v>0</v>
      </c>
      <c r="J35" s="5"/>
      <c r="M35" s="4">
        <f t="shared" si="18"/>
        <v>0</v>
      </c>
      <c r="N35" s="23"/>
      <c r="O35" s="4"/>
      <c r="P35" s="6"/>
      <c r="Q35" s="4"/>
      <c r="R35" s="6"/>
      <c r="S35" s="40">
        <f t="shared" si="19"/>
        <v>0</v>
      </c>
      <c r="T35" s="125"/>
    </row>
    <row r="36" spans="1:20" ht="19.899999999999999" customHeight="1" x14ac:dyDescent="0.2">
      <c r="A36" s="18">
        <v>1117101</v>
      </c>
      <c r="B36" s="41" t="s">
        <v>62</v>
      </c>
      <c r="C36" s="3">
        <v>8756</v>
      </c>
      <c r="D36" s="3">
        <f>11444+20000</f>
        <v>31444</v>
      </c>
      <c r="E36" s="3">
        <v>0</v>
      </c>
      <c r="F36" s="3">
        <f t="shared" si="16"/>
        <v>40200</v>
      </c>
      <c r="G36" s="3"/>
      <c r="H36" s="3">
        <v>350</v>
      </c>
      <c r="I36" s="3">
        <f t="shared" si="17"/>
        <v>40550</v>
      </c>
      <c r="J36" s="5"/>
      <c r="K36" s="4">
        <v>405201</v>
      </c>
      <c r="M36" s="4">
        <f t="shared" si="18"/>
        <v>405201</v>
      </c>
      <c r="N36" s="39"/>
      <c r="O36" s="4">
        <v>1809</v>
      </c>
      <c r="P36" s="6"/>
      <c r="Q36" s="4"/>
      <c r="R36" s="6"/>
      <c r="S36" s="40">
        <f t="shared" si="19"/>
        <v>447560</v>
      </c>
      <c r="T36" s="125"/>
    </row>
    <row r="37" spans="1:20" ht="19.899999999999999" customHeight="1" x14ac:dyDescent="0.2">
      <c r="A37" s="18">
        <v>1117501</v>
      </c>
      <c r="B37" s="41" t="s">
        <v>69</v>
      </c>
      <c r="C37" s="3">
        <v>6300</v>
      </c>
      <c r="D37" s="3"/>
      <c r="E37" s="3">
        <f>-5700+600</f>
        <v>-5100</v>
      </c>
      <c r="F37" s="3">
        <f t="shared" si="16"/>
        <v>1200</v>
      </c>
      <c r="G37" s="3"/>
      <c r="H37" s="3"/>
      <c r="I37" s="3">
        <f t="shared" si="17"/>
        <v>1200</v>
      </c>
      <c r="J37" s="5"/>
      <c r="K37" s="4">
        <v>445219</v>
      </c>
      <c r="L37" s="4">
        <v>3600</v>
      </c>
      <c r="M37" s="4">
        <f t="shared" si="18"/>
        <v>448819</v>
      </c>
      <c r="N37" s="39"/>
      <c r="O37" s="4"/>
      <c r="P37" s="6"/>
      <c r="Q37" s="4"/>
      <c r="R37" s="6"/>
      <c r="S37" s="40">
        <f t="shared" si="19"/>
        <v>450019</v>
      </c>
      <c r="T37" s="125"/>
    </row>
    <row r="38" spans="1:20" ht="19.899999999999999" customHeight="1" x14ac:dyDescent="0.2">
      <c r="A38" s="18">
        <v>1117636</v>
      </c>
      <c r="B38" s="41" t="s">
        <v>70</v>
      </c>
      <c r="C38" s="3">
        <v>232002</v>
      </c>
      <c r="D38" s="3">
        <v>26769</v>
      </c>
      <c r="E38" s="3">
        <f>-161771+3000+1990+10000+44000+12000+2010</f>
        <v>-88771</v>
      </c>
      <c r="F38" s="3">
        <f t="shared" si="16"/>
        <v>170000</v>
      </c>
      <c r="G38" s="3"/>
      <c r="H38" s="3"/>
      <c r="I38" s="3">
        <f t="shared" si="17"/>
        <v>170000</v>
      </c>
      <c r="J38" s="5"/>
      <c r="M38" s="4">
        <f t="shared" si="18"/>
        <v>0</v>
      </c>
      <c r="N38" s="39"/>
      <c r="O38" s="4"/>
      <c r="P38" s="6"/>
      <c r="Q38" s="4"/>
      <c r="R38" s="6"/>
      <c r="S38" s="40">
        <f t="shared" si="19"/>
        <v>170000</v>
      </c>
      <c r="T38" s="125"/>
    </row>
    <row r="39" spans="1:20" ht="19.899999999999999" customHeight="1" x14ac:dyDescent="0.2">
      <c r="A39" s="18">
        <v>1118030</v>
      </c>
      <c r="B39" s="41" t="s">
        <v>71</v>
      </c>
      <c r="C39" s="3">
        <v>20700</v>
      </c>
      <c r="D39" s="3"/>
      <c r="E39" s="3">
        <v>-4700</v>
      </c>
      <c r="F39" s="3">
        <f t="shared" si="16"/>
        <v>16000</v>
      </c>
      <c r="G39" s="3"/>
      <c r="H39" s="3">
        <v>6500</v>
      </c>
      <c r="I39" s="3">
        <f t="shared" si="17"/>
        <v>22500</v>
      </c>
      <c r="J39" s="5"/>
      <c r="K39" s="4">
        <v>203399</v>
      </c>
      <c r="M39" s="4">
        <f t="shared" si="18"/>
        <v>203399</v>
      </c>
      <c r="O39" s="4"/>
      <c r="P39" s="6"/>
      <c r="Q39" s="4"/>
      <c r="R39" s="6"/>
      <c r="S39" s="40">
        <f t="shared" si="19"/>
        <v>225899</v>
      </c>
      <c r="T39" s="125"/>
    </row>
    <row r="40" spans="1:20" ht="19.899999999999999" customHeight="1" x14ac:dyDescent="0.2">
      <c r="A40" s="18">
        <v>1118031</v>
      </c>
      <c r="B40" s="41" t="s">
        <v>72</v>
      </c>
      <c r="C40" s="3">
        <v>10000</v>
      </c>
      <c r="D40" s="3"/>
      <c r="E40" s="3">
        <v>0</v>
      </c>
      <c r="F40" s="3">
        <f t="shared" si="16"/>
        <v>10000</v>
      </c>
      <c r="G40" s="3"/>
      <c r="H40" s="3">
        <v>3000</v>
      </c>
      <c r="I40" s="3">
        <f t="shared" si="17"/>
        <v>13000</v>
      </c>
      <c r="J40" s="5"/>
      <c r="M40" s="4">
        <f t="shared" si="18"/>
        <v>0</v>
      </c>
      <c r="O40" s="4"/>
      <c r="P40" s="6"/>
      <c r="Q40" s="4"/>
      <c r="R40" s="6"/>
      <c r="S40" s="40">
        <f t="shared" si="19"/>
        <v>13000</v>
      </c>
      <c r="T40" s="125"/>
    </row>
    <row r="41" spans="1:20" ht="19.899999999999999" customHeight="1" x14ac:dyDescent="0.2">
      <c r="A41" s="18">
        <v>1118032</v>
      </c>
      <c r="B41" s="41" t="s">
        <v>73</v>
      </c>
      <c r="C41" s="3">
        <v>50000</v>
      </c>
      <c r="D41" s="3"/>
      <c r="E41" s="3">
        <v>0</v>
      </c>
      <c r="F41" s="3">
        <f t="shared" si="16"/>
        <v>50000</v>
      </c>
      <c r="G41" s="3"/>
      <c r="H41" s="3">
        <v>-39142</v>
      </c>
      <c r="I41" s="3">
        <f t="shared" si="17"/>
        <v>10858</v>
      </c>
      <c r="J41" s="5"/>
      <c r="M41" s="4">
        <f t="shared" si="18"/>
        <v>0</v>
      </c>
      <c r="O41" s="4">
        <v>89142</v>
      </c>
      <c r="P41" s="6"/>
      <c r="Q41" s="4"/>
      <c r="R41" s="6"/>
      <c r="S41" s="40">
        <f t="shared" si="19"/>
        <v>100000</v>
      </c>
      <c r="T41" s="125"/>
    </row>
    <row r="42" spans="1:20" ht="19.899999999999999" customHeight="1" x14ac:dyDescent="0.2">
      <c r="A42" s="18">
        <v>1118033</v>
      </c>
      <c r="B42" s="41" t="s">
        <v>74</v>
      </c>
      <c r="C42" s="3">
        <v>5000</v>
      </c>
      <c r="D42" s="3"/>
      <c r="E42" s="3">
        <v>0</v>
      </c>
      <c r="F42" s="3">
        <f t="shared" si="16"/>
        <v>5000</v>
      </c>
      <c r="G42" s="3"/>
      <c r="H42" s="3">
        <f>20000-3866+2000</f>
        <v>18134</v>
      </c>
      <c r="I42" s="3">
        <f t="shared" si="17"/>
        <v>23134</v>
      </c>
      <c r="J42" s="5"/>
      <c r="M42" s="4">
        <f t="shared" si="18"/>
        <v>0</v>
      </c>
      <c r="O42" s="4">
        <v>16866</v>
      </c>
      <c r="P42" s="6"/>
      <c r="Q42" s="4"/>
      <c r="R42" s="6"/>
      <c r="S42" s="40">
        <f t="shared" si="19"/>
        <v>40000</v>
      </c>
      <c r="T42" s="125"/>
    </row>
    <row r="43" spans="1:20" ht="19.899999999999999" customHeight="1" x14ac:dyDescent="0.2">
      <c r="A43" s="18">
        <v>1118101</v>
      </c>
      <c r="B43" s="41" t="s">
        <v>162</v>
      </c>
      <c r="C43" s="3">
        <v>61924</v>
      </c>
      <c r="D43" s="3"/>
      <c r="E43" s="3">
        <v>-6924</v>
      </c>
      <c r="F43" s="3">
        <f t="shared" si="16"/>
        <v>55000</v>
      </c>
      <c r="G43" s="3"/>
      <c r="H43" s="3"/>
      <c r="I43" s="3">
        <f t="shared" si="17"/>
        <v>55000</v>
      </c>
      <c r="J43" s="5"/>
      <c r="K43" s="4">
        <v>404738</v>
      </c>
      <c r="M43" s="4">
        <f t="shared" si="18"/>
        <v>404738</v>
      </c>
      <c r="N43" s="44"/>
      <c r="O43" s="4"/>
      <c r="P43" s="6"/>
      <c r="Q43" s="4"/>
      <c r="R43" s="6"/>
      <c r="S43" s="40">
        <f t="shared" si="19"/>
        <v>459738</v>
      </c>
      <c r="T43" s="125"/>
    </row>
    <row r="44" spans="1:20" ht="19.899999999999999" customHeight="1" x14ac:dyDescent="0.2">
      <c r="A44" s="18">
        <v>1119400</v>
      </c>
      <c r="B44" s="41" t="s">
        <v>78</v>
      </c>
      <c r="C44" s="3">
        <v>122044</v>
      </c>
      <c r="D44" s="3">
        <v>-62700</v>
      </c>
      <c r="E44" s="3">
        <v>-26344</v>
      </c>
      <c r="F44" s="3">
        <f t="shared" si="16"/>
        <v>33000</v>
      </c>
      <c r="G44" s="3"/>
      <c r="H44" s="3">
        <v>50000</v>
      </c>
      <c r="I44" s="3">
        <f t="shared" si="17"/>
        <v>83000</v>
      </c>
      <c r="J44" s="43"/>
      <c r="K44" s="4">
        <v>282405</v>
      </c>
      <c r="M44" s="4">
        <f t="shared" si="18"/>
        <v>282405</v>
      </c>
      <c r="N44" s="44"/>
      <c r="O44" s="4"/>
      <c r="P44" s="6"/>
      <c r="Q44" s="4"/>
      <c r="R44" s="6"/>
      <c r="S44" s="40">
        <f t="shared" si="19"/>
        <v>365405</v>
      </c>
      <c r="T44" s="125"/>
    </row>
    <row r="45" spans="1:20" ht="19.899999999999999" customHeight="1" x14ac:dyDescent="0.2">
      <c r="A45" s="18">
        <v>1118501</v>
      </c>
      <c r="B45" s="41" t="s">
        <v>80</v>
      </c>
      <c r="C45" s="3">
        <v>11076</v>
      </c>
      <c r="D45" s="3"/>
      <c r="E45" s="3">
        <f>-5426+350+500</f>
        <v>-4576</v>
      </c>
      <c r="F45" s="3">
        <f t="shared" si="16"/>
        <v>6500</v>
      </c>
      <c r="G45" s="3"/>
      <c r="H45" s="3"/>
      <c r="I45" s="3">
        <f t="shared" si="17"/>
        <v>6500</v>
      </c>
      <c r="J45" s="5"/>
      <c r="K45" s="4">
        <v>451105</v>
      </c>
      <c r="M45" s="4">
        <f t="shared" si="18"/>
        <v>451105</v>
      </c>
      <c r="N45" s="23"/>
      <c r="O45" s="4"/>
      <c r="P45" s="6"/>
      <c r="Q45" s="4"/>
      <c r="R45" s="6"/>
      <c r="S45" s="40">
        <f t="shared" si="19"/>
        <v>457605</v>
      </c>
      <c r="T45" s="125"/>
    </row>
    <row r="46" spans="1:20" ht="19.899999999999999" customHeight="1" x14ac:dyDescent="0.2">
      <c r="A46" s="18">
        <v>1118581</v>
      </c>
      <c r="B46" s="41" t="s">
        <v>81</v>
      </c>
      <c r="C46" s="3">
        <v>1000</v>
      </c>
      <c r="D46" s="3"/>
      <c r="E46" s="3">
        <v>-500</v>
      </c>
      <c r="F46" s="3">
        <f t="shared" si="16"/>
        <v>500</v>
      </c>
      <c r="G46" s="3"/>
      <c r="H46" s="3"/>
      <c r="I46" s="3">
        <f t="shared" si="17"/>
        <v>500</v>
      </c>
      <c r="J46" s="5"/>
      <c r="M46" s="4">
        <f t="shared" si="18"/>
        <v>0</v>
      </c>
      <c r="N46" s="39"/>
      <c r="O46" s="4"/>
      <c r="P46" s="6"/>
      <c r="Q46" s="4"/>
      <c r="R46" s="6"/>
      <c r="S46" s="40">
        <f t="shared" si="19"/>
        <v>500</v>
      </c>
      <c r="T46" s="125"/>
    </row>
    <row r="47" spans="1:20" ht="19.899999999999999" customHeight="1" x14ac:dyDescent="0.2">
      <c r="A47" s="18">
        <v>1118601</v>
      </c>
      <c r="B47" s="41" t="s">
        <v>82</v>
      </c>
      <c r="C47" s="3">
        <v>15948</v>
      </c>
      <c r="D47" s="3"/>
      <c r="E47" s="3">
        <v>-1948</v>
      </c>
      <c r="F47" s="3">
        <f t="shared" si="16"/>
        <v>14000</v>
      </c>
      <c r="G47" s="3"/>
      <c r="H47" s="3">
        <v>1000</v>
      </c>
      <c r="I47" s="3">
        <f t="shared" si="17"/>
        <v>15000</v>
      </c>
      <c r="J47" s="5"/>
      <c r="K47" s="4">
        <v>252631</v>
      </c>
      <c r="M47" s="4">
        <f t="shared" si="18"/>
        <v>252631</v>
      </c>
      <c r="N47" s="23"/>
      <c r="O47" s="4">
        <v>1937</v>
      </c>
      <c r="P47" s="6"/>
      <c r="Q47" s="4"/>
      <c r="R47" s="6"/>
      <c r="S47" s="40">
        <f t="shared" si="19"/>
        <v>269568</v>
      </c>
      <c r="T47" s="125"/>
    </row>
    <row r="48" spans="1:20" ht="19.899999999999999" customHeight="1" x14ac:dyDescent="0.2">
      <c r="A48" s="18">
        <v>1118603</v>
      </c>
      <c r="B48" s="41" t="s">
        <v>85</v>
      </c>
      <c r="C48" s="3">
        <v>8750</v>
      </c>
      <c r="D48" s="3"/>
      <c r="E48" s="3">
        <f>-3750+1000</f>
        <v>-2750</v>
      </c>
      <c r="F48" s="3">
        <f t="shared" si="16"/>
        <v>6000</v>
      </c>
      <c r="G48" s="3"/>
      <c r="H48" s="3"/>
      <c r="I48" s="3">
        <f t="shared" si="17"/>
        <v>6000</v>
      </c>
      <c r="J48" s="5"/>
      <c r="M48" s="4">
        <f t="shared" si="18"/>
        <v>0</v>
      </c>
      <c r="N48" s="23"/>
      <c r="O48" s="4"/>
      <c r="P48" s="6"/>
      <c r="Q48" s="4"/>
      <c r="R48" s="6"/>
      <c r="S48" s="40">
        <f t="shared" si="19"/>
        <v>6000</v>
      </c>
      <c r="T48" s="125"/>
    </row>
    <row r="49" spans="1:22" ht="19.899999999999999" customHeight="1" x14ac:dyDescent="0.2">
      <c r="A49" s="18">
        <v>1118681</v>
      </c>
      <c r="B49" s="41" t="s">
        <v>86</v>
      </c>
      <c r="C49" s="42">
        <v>-2500</v>
      </c>
      <c r="D49" s="42"/>
      <c r="E49" s="3">
        <v>0</v>
      </c>
      <c r="F49" s="3">
        <f t="shared" si="16"/>
        <v>-2500</v>
      </c>
      <c r="G49" s="3"/>
      <c r="H49" s="3"/>
      <c r="I49" s="3">
        <f t="shared" si="17"/>
        <v>-2500</v>
      </c>
      <c r="J49" s="5"/>
      <c r="K49" s="57"/>
      <c r="M49" s="4">
        <f t="shared" si="18"/>
        <v>0</v>
      </c>
      <c r="N49" s="23"/>
      <c r="O49" s="57"/>
      <c r="P49" s="6"/>
      <c r="Q49" s="57"/>
      <c r="R49" s="6"/>
      <c r="S49" s="40">
        <f t="shared" si="19"/>
        <v>-2500</v>
      </c>
      <c r="T49" s="125"/>
    </row>
    <row r="50" spans="1:22" ht="18" customHeight="1" x14ac:dyDescent="0.2">
      <c r="A50" s="64"/>
      <c r="B50" s="47" t="s">
        <v>87</v>
      </c>
      <c r="C50" s="48">
        <f>SUM(C29:C49)</f>
        <v>734075</v>
      </c>
      <c r="D50" s="48">
        <f>SUM(D29:D49)</f>
        <v>26769</v>
      </c>
      <c r="E50" s="48">
        <f>SUM(E29:E49)</f>
        <v>-182844</v>
      </c>
      <c r="F50" s="48">
        <f>SUM(F29:F49)</f>
        <v>578000</v>
      </c>
      <c r="G50" s="3"/>
      <c r="H50" s="48">
        <f>SUM(H29:H49)</f>
        <v>61188</v>
      </c>
      <c r="I50" s="48">
        <f>SUM(I29:I49)</f>
        <v>639188</v>
      </c>
      <c r="J50" s="5"/>
      <c r="K50" s="50">
        <f>SUM(K29:K49)</f>
        <v>3493453</v>
      </c>
      <c r="L50" s="50">
        <f>SUM(L29:L49)</f>
        <v>15600</v>
      </c>
      <c r="M50" s="50">
        <f>SUM(M29:M49)</f>
        <v>3509053</v>
      </c>
      <c r="N50" s="39"/>
      <c r="O50" s="48">
        <f>SUM(O29:O49)</f>
        <v>113059</v>
      </c>
      <c r="P50" s="6"/>
      <c r="Q50" s="48">
        <f>SUM(Q29:Q49)</f>
        <v>0</v>
      </c>
      <c r="R50" s="4"/>
      <c r="S50" s="48">
        <f>SUM(S29:S49)</f>
        <v>4261300</v>
      </c>
    </row>
    <row r="51" spans="1:22" ht="13.9" customHeight="1" x14ac:dyDescent="0.2"/>
    <row r="52" spans="1:22" s="155" customFormat="1" ht="19.899999999999999" customHeight="1" x14ac:dyDescent="0.2">
      <c r="A52" s="177">
        <v>1195581</v>
      </c>
      <c r="B52" s="65" t="s">
        <v>88</v>
      </c>
      <c r="C52" s="4"/>
      <c r="D52" s="4"/>
      <c r="E52" s="4"/>
      <c r="F52" s="4">
        <f t="shared" ref="F52:F58" si="20">C52+D52+E52</f>
        <v>0</v>
      </c>
      <c r="G52" s="4"/>
      <c r="H52" s="4"/>
      <c r="I52" s="4">
        <f t="shared" ref="I52:I58" si="21">F52+H52</f>
        <v>0</v>
      </c>
      <c r="J52" s="49"/>
      <c r="K52" s="4">
        <v>4549703</v>
      </c>
      <c r="L52" s="4"/>
      <c r="M52" s="4">
        <f t="shared" ref="M52:M58" si="22">K52+L52</f>
        <v>4549703</v>
      </c>
      <c r="N52" s="44"/>
      <c r="O52" s="4"/>
      <c r="P52" s="6"/>
      <c r="Q52" s="4"/>
      <c r="R52" s="6"/>
      <c r="S52" s="169">
        <f t="shared" ref="S52:S58" si="23">I52+M52+O52+Q52</f>
        <v>4549703</v>
      </c>
      <c r="T52" s="178"/>
      <c r="U52" s="137"/>
    </row>
    <row r="53" spans="1:22" s="155" customFormat="1" ht="19.899999999999999" customHeight="1" x14ac:dyDescent="0.2">
      <c r="A53" s="177">
        <v>1195581</v>
      </c>
      <c r="B53" s="65" t="s">
        <v>89</v>
      </c>
      <c r="C53" s="4"/>
      <c r="D53" s="4"/>
      <c r="E53" s="4"/>
      <c r="F53" s="4">
        <f t="shared" si="20"/>
        <v>0</v>
      </c>
      <c r="G53" s="4"/>
      <c r="H53" s="4"/>
      <c r="I53" s="4">
        <f t="shared" si="21"/>
        <v>0</v>
      </c>
      <c r="J53" s="49"/>
      <c r="K53" s="4">
        <v>-48057</v>
      </c>
      <c r="L53" s="4"/>
      <c r="M53" s="167">
        <f t="shared" si="22"/>
        <v>-48057</v>
      </c>
      <c r="N53" s="44"/>
      <c r="O53" s="4"/>
      <c r="P53" s="6"/>
      <c r="Q53" s="4"/>
      <c r="R53" s="6"/>
      <c r="S53" s="169">
        <f t="shared" si="23"/>
        <v>-48057</v>
      </c>
      <c r="T53" s="178"/>
      <c r="U53" s="137"/>
    </row>
    <row r="54" spans="1:22" ht="19.899999999999999" customHeight="1" x14ac:dyDescent="0.2">
      <c r="A54" s="18">
        <v>1195581</v>
      </c>
      <c r="B54" s="41" t="s">
        <v>90</v>
      </c>
      <c r="C54" s="3"/>
      <c r="D54" s="3"/>
      <c r="E54" s="3"/>
      <c r="F54" s="3">
        <f t="shared" si="20"/>
        <v>0</v>
      </c>
      <c r="G54" s="3"/>
      <c r="H54" s="3"/>
      <c r="I54" s="3">
        <f t="shared" si="21"/>
        <v>0</v>
      </c>
      <c r="J54" s="5"/>
      <c r="M54" s="4">
        <f t="shared" si="22"/>
        <v>0</v>
      </c>
      <c r="N54" s="44"/>
      <c r="O54" s="4"/>
      <c r="P54" s="6"/>
      <c r="Q54" s="4"/>
      <c r="R54" s="6"/>
      <c r="S54" s="169">
        <f t="shared" si="23"/>
        <v>0</v>
      </c>
      <c r="T54" s="164"/>
    </row>
    <row r="55" spans="1:22" s="155" customFormat="1" ht="19.899999999999999" customHeight="1" x14ac:dyDescent="0.2">
      <c r="A55" s="177">
        <v>1195008</v>
      </c>
      <c r="B55" s="65" t="s">
        <v>166</v>
      </c>
      <c r="C55" s="4"/>
      <c r="D55" s="4"/>
      <c r="E55" s="4"/>
      <c r="F55" s="4">
        <f t="shared" si="20"/>
        <v>0</v>
      </c>
      <c r="G55" s="4"/>
      <c r="H55" s="4"/>
      <c r="I55" s="4">
        <f t="shared" si="21"/>
        <v>0</v>
      </c>
      <c r="J55" s="49"/>
      <c r="K55" s="4"/>
      <c r="L55" s="4"/>
      <c r="M55" s="4">
        <f t="shared" si="22"/>
        <v>0</v>
      </c>
      <c r="N55" s="44"/>
      <c r="O55" s="4"/>
      <c r="P55" s="6"/>
      <c r="Q55" s="167">
        <v>0</v>
      </c>
      <c r="R55" s="168"/>
      <c r="S55" s="169">
        <f t="shared" si="23"/>
        <v>0</v>
      </c>
      <c r="T55" s="178"/>
      <c r="U55" s="137"/>
    </row>
    <row r="56" spans="1:22" ht="19.899999999999999" customHeight="1" x14ac:dyDescent="0.2">
      <c r="A56" s="177">
        <v>1117630</v>
      </c>
      <c r="B56" s="65" t="s">
        <v>93</v>
      </c>
      <c r="C56" s="3">
        <v>62086</v>
      </c>
      <c r="D56" s="3"/>
      <c r="E56" s="3">
        <v>-62086</v>
      </c>
      <c r="F56" s="3">
        <f t="shared" si="20"/>
        <v>0</v>
      </c>
      <c r="G56" s="3"/>
      <c r="H56" s="3"/>
      <c r="I56" s="3">
        <f t="shared" si="21"/>
        <v>0</v>
      </c>
      <c r="J56" s="27"/>
      <c r="M56" s="4">
        <f t="shared" si="22"/>
        <v>0</v>
      </c>
      <c r="N56" s="45"/>
      <c r="O56" s="4"/>
      <c r="P56" s="6"/>
      <c r="Q56" s="4"/>
      <c r="S56" s="169">
        <f t="shared" si="23"/>
        <v>0</v>
      </c>
      <c r="T56" s="164"/>
      <c r="V56" s="164"/>
    </row>
    <row r="57" spans="1:22" ht="19.899999999999999" customHeight="1" x14ac:dyDescent="0.2">
      <c r="A57" s="18">
        <v>1195009</v>
      </c>
      <c r="B57" s="41" t="s">
        <v>168</v>
      </c>
      <c r="C57" s="3"/>
      <c r="D57" s="3"/>
      <c r="E57" s="3"/>
      <c r="F57" s="3">
        <f t="shared" si="20"/>
        <v>0</v>
      </c>
      <c r="G57" s="3"/>
      <c r="H57" s="3"/>
      <c r="I57" s="3">
        <f t="shared" si="21"/>
        <v>0</v>
      </c>
      <c r="J57" s="27"/>
      <c r="M57" s="4">
        <f t="shared" si="22"/>
        <v>0</v>
      </c>
      <c r="N57" s="45"/>
      <c r="O57" s="4"/>
      <c r="P57" s="6"/>
      <c r="Q57" s="4">
        <v>205605</v>
      </c>
      <c r="S57" s="169">
        <f t="shared" si="23"/>
        <v>205605</v>
      </c>
      <c r="T57" s="164"/>
    </row>
    <row r="58" spans="1:22" ht="19.899999999999999" customHeight="1" x14ac:dyDescent="0.2">
      <c r="A58" s="18">
        <v>1195009</v>
      </c>
      <c r="B58" s="41" t="s">
        <v>97</v>
      </c>
      <c r="C58" s="3">
        <v>26769</v>
      </c>
      <c r="D58" s="3">
        <v>-26769</v>
      </c>
      <c r="E58" s="3"/>
      <c r="F58" s="3">
        <f t="shared" si="20"/>
        <v>0</v>
      </c>
      <c r="G58" s="3"/>
      <c r="H58" s="3"/>
      <c r="I58" s="3">
        <f t="shared" si="21"/>
        <v>0</v>
      </c>
      <c r="J58" s="43"/>
      <c r="M58" s="4">
        <f t="shared" si="22"/>
        <v>0</v>
      </c>
      <c r="N58" s="39"/>
      <c r="O58" s="56"/>
      <c r="P58" s="6"/>
      <c r="Q58" s="4"/>
      <c r="S58" s="169">
        <f t="shared" si="23"/>
        <v>0</v>
      </c>
    </row>
    <row r="59" spans="1:22" ht="15.75" customHeight="1" x14ac:dyDescent="0.2">
      <c r="B59" s="67" t="s">
        <v>107</v>
      </c>
      <c r="C59" s="68">
        <f>SUM(C52:C58)</f>
        <v>88855</v>
      </c>
      <c r="D59" s="68">
        <f>SUM(D52:D58)</f>
        <v>-26769</v>
      </c>
      <c r="E59" s="68">
        <f>SUM(E52:E58)</f>
        <v>-62086</v>
      </c>
      <c r="F59" s="68">
        <f>SUM(F52:F58)</f>
        <v>0</v>
      </c>
      <c r="G59" s="3"/>
      <c r="H59" s="68">
        <f>SUM(H52:H58)</f>
        <v>0</v>
      </c>
      <c r="I59" s="68">
        <f>SUM(I52:I58)</f>
        <v>0</v>
      </c>
      <c r="J59" s="5"/>
      <c r="K59" s="69">
        <f>SUM(K52:K58)</f>
        <v>4501646</v>
      </c>
      <c r="L59" s="69">
        <f>SUM(L52:L58)</f>
        <v>0</v>
      </c>
      <c r="M59" s="69">
        <f>SUM(M52:M58)</f>
        <v>4501646</v>
      </c>
      <c r="N59" s="39"/>
      <c r="O59" s="69">
        <f>SUM(O52:O58)</f>
        <v>0</v>
      </c>
      <c r="P59" s="6"/>
      <c r="Q59" s="170">
        <f>SUM(Q52:Q58)</f>
        <v>205605</v>
      </c>
      <c r="R59" s="6"/>
      <c r="S59" s="70">
        <f>SUM(S52:S58)</f>
        <v>4707251</v>
      </c>
      <c r="T59" s="125"/>
    </row>
    <row r="60" spans="1:22" ht="13.9" customHeight="1" x14ac:dyDescent="0.2">
      <c r="B60" s="47"/>
      <c r="C60" s="3"/>
      <c r="D60" s="3"/>
      <c r="E60" s="3"/>
      <c r="F60" s="3"/>
      <c r="G60" s="3"/>
      <c r="H60" s="3"/>
      <c r="I60" s="3"/>
      <c r="J60" s="5"/>
      <c r="N60" s="39"/>
      <c r="O60" s="4"/>
      <c r="P60" s="6"/>
      <c r="Q60" s="4"/>
      <c r="R60" s="6"/>
      <c r="S60" s="40"/>
      <c r="T60" s="125"/>
    </row>
    <row r="61" spans="1:22" ht="18" customHeight="1" thickBot="1" x14ac:dyDescent="0.25">
      <c r="A61" s="71"/>
      <c r="B61" s="71" t="s">
        <v>108</v>
      </c>
      <c r="C61" s="73">
        <f>C69</f>
        <v>1393880</v>
      </c>
      <c r="D61" s="73">
        <f>D69</f>
        <v>0</v>
      </c>
      <c r="E61" s="73">
        <f>E69</f>
        <v>-605870</v>
      </c>
      <c r="F61" s="73">
        <f>F69</f>
        <v>788010</v>
      </c>
      <c r="G61" s="84"/>
      <c r="H61" s="73">
        <f>H69</f>
        <v>94570</v>
      </c>
      <c r="I61" s="73">
        <f>I69</f>
        <v>882580</v>
      </c>
      <c r="J61" s="77"/>
      <c r="K61" s="78">
        <f>K69</f>
        <v>13605230</v>
      </c>
      <c r="L61" s="78">
        <f t="shared" ref="L61:M61" si="24">L69</f>
        <v>68340</v>
      </c>
      <c r="M61" s="78">
        <f t="shared" si="24"/>
        <v>13673570</v>
      </c>
      <c r="N61" s="79"/>
      <c r="O61" s="78">
        <f>O69</f>
        <v>164851</v>
      </c>
      <c r="P61" s="79"/>
      <c r="Q61" s="171">
        <f>Q69</f>
        <v>205605</v>
      </c>
      <c r="R61" s="80"/>
      <c r="S61" s="73">
        <f>S69</f>
        <v>14926606</v>
      </c>
      <c r="T61" s="164"/>
      <c r="V61" s="164"/>
    </row>
    <row r="62" spans="1:22" ht="17.45" customHeight="1" thickTop="1" x14ac:dyDescent="0.2">
      <c r="A62" s="71"/>
      <c r="B62" s="71"/>
      <c r="C62" s="84"/>
      <c r="D62" s="84"/>
      <c r="E62" s="84"/>
      <c r="F62" s="84"/>
      <c r="G62" s="84"/>
      <c r="H62" s="84"/>
      <c r="I62" s="84"/>
      <c r="J62" s="77"/>
      <c r="K62" s="84"/>
      <c r="L62" s="84"/>
      <c r="M62" s="84"/>
      <c r="N62" s="79"/>
      <c r="O62" s="66"/>
      <c r="P62" s="79"/>
      <c r="Q62" s="84"/>
      <c r="R62" s="80"/>
      <c r="S62" s="84"/>
      <c r="T62" s="164"/>
    </row>
    <row r="63" spans="1:22" ht="21" customHeight="1" x14ac:dyDescent="0.2">
      <c r="A63" s="87" t="s">
        <v>109</v>
      </c>
      <c r="B63" s="88"/>
      <c r="C63" s="89"/>
      <c r="D63" s="89"/>
      <c r="E63" s="89"/>
      <c r="F63" s="89"/>
      <c r="G63" s="89"/>
      <c r="H63" s="89"/>
      <c r="I63" s="89"/>
      <c r="J63" s="89"/>
      <c r="K63" s="90"/>
      <c r="L63" s="90"/>
      <c r="M63" s="90"/>
      <c r="N63" s="91"/>
      <c r="O63" s="90"/>
      <c r="P63" s="92"/>
      <c r="Q63" s="90"/>
      <c r="R63" s="92"/>
      <c r="S63" s="93"/>
    </row>
    <row r="64" spans="1:22" ht="16.899999999999999" customHeight="1" x14ac:dyDescent="0.2">
      <c r="A64" s="95" t="s">
        <v>39</v>
      </c>
      <c r="B64" s="96"/>
      <c r="C64" s="5">
        <f>C9</f>
        <v>167786</v>
      </c>
      <c r="D64" s="5">
        <f>D9</f>
        <v>0</v>
      </c>
      <c r="E64" s="5">
        <f>E9</f>
        <v>-84286</v>
      </c>
      <c r="F64" s="5">
        <f>F9</f>
        <v>83500</v>
      </c>
      <c r="G64" s="5"/>
      <c r="H64" s="5">
        <f>H9</f>
        <v>0</v>
      </c>
      <c r="I64" s="5">
        <f>I9</f>
        <v>83500</v>
      </c>
      <c r="J64" s="5"/>
      <c r="K64" s="5">
        <f>K9</f>
        <v>769466</v>
      </c>
      <c r="L64" s="5">
        <f>L9</f>
        <v>8340</v>
      </c>
      <c r="M64" s="5">
        <f>M9</f>
        <v>777806</v>
      </c>
      <c r="N64" s="61"/>
      <c r="O64" s="49">
        <f>O9</f>
        <v>3101</v>
      </c>
      <c r="P64" s="49"/>
      <c r="Q64" s="5">
        <f>Q9</f>
        <v>0</v>
      </c>
      <c r="R64" s="49"/>
      <c r="S64" s="97">
        <f>S9</f>
        <v>864407</v>
      </c>
    </row>
    <row r="65" spans="1:20" ht="16.899999999999999" customHeight="1" x14ac:dyDescent="0.2">
      <c r="A65" s="95" t="s">
        <v>110</v>
      </c>
      <c r="B65" s="96"/>
      <c r="C65" s="5">
        <f>C18</f>
        <v>185220</v>
      </c>
      <c r="D65" s="5">
        <f>D18</f>
        <v>0</v>
      </c>
      <c r="E65" s="5">
        <f>E18</f>
        <v>-119820</v>
      </c>
      <c r="F65" s="5">
        <f>F18</f>
        <v>65400</v>
      </c>
      <c r="G65" s="5"/>
      <c r="H65" s="5">
        <f>H18</f>
        <v>5000</v>
      </c>
      <c r="I65" s="5">
        <f>I18</f>
        <v>70400</v>
      </c>
      <c r="J65" s="5"/>
      <c r="K65" s="5">
        <f>K18</f>
        <v>3341756</v>
      </c>
      <c r="L65" s="5">
        <f>L18</f>
        <v>14400</v>
      </c>
      <c r="M65" s="5">
        <f>M18</f>
        <v>3356156</v>
      </c>
      <c r="N65" s="61"/>
      <c r="O65" s="49">
        <f>O18</f>
        <v>2112</v>
      </c>
      <c r="P65" s="49"/>
      <c r="Q65" s="5">
        <f>Q18</f>
        <v>0</v>
      </c>
      <c r="R65" s="49"/>
      <c r="S65" s="97">
        <f>S18</f>
        <v>3428668</v>
      </c>
    </row>
    <row r="66" spans="1:20" ht="16.899999999999999" customHeight="1" x14ac:dyDescent="0.2">
      <c r="A66" s="95" t="s">
        <v>111</v>
      </c>
      <c r="B66" s="96"/>
      <c r="C66" s="5">
        <f>C27</f>
        <v>217944</v>
      </c>
      <c r="D66" s="5">
        <f>D27</f>
        <v>0</v>
      </c>
      <c r="E66" s="5">
        <f>E27</f>
        <v>-156834</v>
      </c>
      <c r="F66" s="5">
        <f>F27</f>
        <v>61110</v>
      </c>
      <c r="G66" s="5"/>
      <c r="H66" s="5">
        <f>H27</f>
        <v>28382</v>
      </c>
      <c r="I66" s="5">
        <f>I27</f>
        <v>89492</v>
      </c>
      <c r="J66" s="5"/>
      <c r="K66" s="49">
        <f>K27</f>
        <v>1498909</v>
      </c>
      <c r="L66" s="49">
        <f>L27</f>
        <v>30000</v>
      </c>
      <c r="M66" s="49">
        <f>M27</f>
        <v>1528909</v>
      </c>
      <c r="N66" s="61"/>
      <c r="O66" s="49">
        <f>O27</f>
        <v>46579</v>
      </c>
      <c r="P66" s="56"/>
      <c r="Q66" s="49">
        <f>Q27</f>
        <v>0</v>
      </c>
      <c r="R66" s="49"/>
      <c r="S66" s="99">
        <f>S27</f>
        <v>1664980</v>
      </c>
    </row>
    <row r="67" spans="1:20" ht="16.899999999999999" customHeight="1" x14ac:dyDescent="0.2">
      <c r="A67" s="95" t="s">
        <v>112</v>
      </c>
      <c r="B67" s="96"/>
      <c r="C67" s="5">
        <f>C50</f>
        <v>734075</v>
      </c>
      <c r="D67" s="5">
        <f>D50</f>
        <v>26769</v>
      </c>
      <c r="E67" s="5">
        <f>E50</f>
        <v>-182844</v>
      </c>
      <c r="F67" s="5">
        <f>F50</f>
        <v>578000</v>
      </c>
      <c r="G67" s="5"/>
      <c r="H67" s="5">
        <f>H50</f>
        <v>61188</v>
      </c>
      <c r="I67" s="5">
        <f>I50</f>
        <v>639188</v>
      </c>
      <c r="J67" s="5"/>
      <c r="K67" s="49">
        <f>K50</f>
        <v>3493453</v>
      </c>
      <c r="L67" s="49">
        <f>L50</f>
        <v>15600</v>
      </c>
      <c r="M67" s="49">
        <f>M50</f>
        <v>3509053</v>
      </c>
      <c r="N67" s="61"/>
      <c r="O67" s="49">
        <f>O50</f>
        <v>113059</v>
      </c>
      <c r="P67" s="56"/>
      <c r="Q67" s="49">
        <f>Q50</f>
        <v>0</v>
      </c>
      <c r="R67" s="49"/>
      <c r="S67" s="99">
        <f>S50</f>
        <v>4261300</v>
      </c>
    </row>
    <row r="68" spans="1:20" ht="16.899999999999999" customHeight="1" x14ac:dyDescent="0.2">
      <c r="A68" s="95" t="s">
        <v>107</v>
      </c>
      <c r="B68" s="96"/>
      <c r="C68" s="5">
        <f>C59</f>
        <v>88855</v>
      </c>
      <c r="D68" s="5">
        <f>D59</f>
        <v>-26769</v>
      </c>
      <c r="E68" s="5">
        <f>E59</f>
        <v>-62086</v>
      </c>
      <c r="F68" s="5">
        <f>F59</f>
        <v>0</v>
      </c>
      <c r="G68" s="5"/>
      <c r="H68" s="5">
        <f>H59</f>
        <v>0</v>
      </c>
      <c r="I68" s="5">
        <f>I59</f>
        <v>0</v>
      </c>
      <c r="J68" s="5"/>
      <c r="K68" s="5">
        <f>K59</f>
        <v>4501646</v>
      </c>
      <c r="L68" s="5">
        <f>L59</f>
        <v>0</v>
      </c>
      <c r="M68" s="5">
        <f>M59</f>
        <v>4501646</v>
      </c>
      <c r="N68" s="5"/>
      <c r="O68" s="5">
        <f>O59</f>
        <v>0</v>
      </c>
      <c r="P68" s="5"/>
      <c r="Q68" s="172">
        <f>Q59</f>
        <v>205605</v>
      </c>
      <c r="R68" s="5"/>
      <c r="S68" s="97">
        <f>S59</f>
        <v>4707251</v>
      </c>
    </row>
    <row r="69" spans="1:20" ht="16.899999999999999" customHeight="1" thickBot="1" x14ac:dyDescent="0.25">
      <c r="A69" s="100"/>
      <c r="B69" s="101" t="s">
        <v>113</v>
      </c>
      <c r="C69" s="102">
        <f>SUM(C64:C68)</f>
        <v>1393880</v>
      </c>
      <c r="D69" s="102">
        <f>SUM(D64:D68)</f>
        <v>0</v>
      </c>
      <c r="E69" s="102">
        <f>SUM(E64:E68)</f>
        <v>-605870</v>
      </c>
      <c r="F69" s="102">
        <f>SUM(F64:F68)</f>
        <v>788010</v>
      </c>
      <c r="G69" s="77"/>
      <c r="H69" s="102">
        <f>SUM(H64:H68)</f>
        <v>94570</v>
      </c>
      <c r="I69" s="102">
        <f>SUM(I64:I68)</f>
        <v>882580</v>
      </c>
      <c r="J69" s="104"/>
      <c r="K69" s="102">
        <f>SUM(K64:K68)</f>
        <v>13605230</v>
      </c>
      <c r="L69" s="102">
        <f t="shared" ref="L69:M69" si="25">SUM(L64:L68)</f>
        <v>68340</v>
      </c>
      <c r="M69" s="102">
        <f t="shared" si="25"/>
        <v>13673570</v>
      </c>
      <c r="N69" s="105"/>
      <c r="O69" s="102">
        <f>SUM(O64:O68)</f>
        <v>164851</v>
      </c>
      <c r="P69" s="106"/>
      <c r="Q69" s="173">
        <f>SUM(Q64:Q68)</f>
        <v>205605</v>
      </c>
      <c r="R69" s="107"/>
      <c r="S69" s="108">
        <f>SUM(S64:S68)</f>
        <v>14926606</v>
      </c>
      <c r="T69" s="125"/>
    </row>
    <row r="70" spans="1:20" ht="15.75" customHeight="1" thickTop="1" x14ac:dyDescent="0.2"/>
    <row r="71" spans="1:20" ht="15.75" customHeight="1" x14ac:dyDescent="0.2">
      <c r="F71" s="3"/>
      <c r="G71" s="3"/>
      <c r="H71" s="3"/>
      <c r="I71" s="3"/>
      <c r="S71" s="176"/>
    </row>
    <row r="72" spans="1:20" ht="15.75" customHeight="1" x14ac:dyDescent="0.2">
      <c r="I72" s="3"/>
    </row>
  </sheetData>
  <mergeCells count="2">
    <mergeCell ref="C2:F2"/>
    <mergeCell ref="H2:S2"/>
  </mergeCells>
  <pageMargins left="0.45" right="0.45" top="0.65" bottom="0.5" header="0.3" footer="0.2"/>
  <pageSetup scale="64" fitToHeight="0" orientation="landscape" r:id="rId1"/>
  <headerFooter>
    <oddFooter>&amp;L&amp;8 9/16/2020&amp;C&amp;8&amp;F&amp;R&amp;8Page &amp;P of &amp;N</oddFooter>
  </headerFooter>
  <ignoredErrors>
    <ignoredError sqref="I6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70"/>
  <sheetViews>
    <sheetView topLeftCell="K1" zoomScale="90" zoomScaleNormal="90" workbookViewId="0">
      <pane ySplit="5" topLeftCell="A64" activePane="bottomLeft" state="frozen"/>
      <selection pane="bottomLeft" activeCell="R65" sqref="R65:S65"/>
    </sheetView>
  </sheetViews>
  <sheetFormatPr defaultColWidth="63.42578125" defaultRowHeight="15.75" customHeight="1" x14ac:dyDescent="0.2"/>
  <cols>
    <col min="1" max="1" width="3.7109375" style="1" customWidth="1"/>
    <col min="2" max="2" width="9.7109375" style="18" customWidth="1"/>
    <col min="3" max="3" width="31" style="1" customWidth="1"/>
    <col min="4" max="7" width="13.140625" style="33" customWidth="1"/>
    <col min="8" max="8" width="2.7109375" style="54" customWidth="1"/>
    <col min="9" max="11" width="13.140625" style="4" customWidth="1"/>
    <col min="12" max="12" width="2.7109375" style="52" customWidth="1"/>
    <col min="13" max="13" width="13.140625" style="52" customWidth="1"/>
    <col min="14" max="14" width="2.7109375" style="53" customWidth="1"/>
    <col min="15" max="15" width="13.140625" style="52" customWidth="1"/>
    <col min="16" max="16" width="3" style="53" customWidth="1"/>
    <col min="17" max="17" width="13.140625" style="9" customWidth="1"/>
    <col min="18" max="19" width="15" style="1" customWidth="1"/>
    <col min="20" max="50" width="16" style="1" customWidth="1"/>
    <col min="51" max="68" width="18.140625" style="1" customWidth="1"/>
    <col min="69" max="89" width="9.5703125" style="1" customWidth="1"/>
    <col min="90" max="102" width="5.42578125" style="1" customWidth="1"/>
    <col min="103" max="16384" width="63.42578125" style="1"/>
  </cols>
  <sheetData>
    <row r="1" spans="2:17" ht="15.75" customHeight="1" x14ac:dyDescent="0.25">
      <c r="B1" s="162" t="s">
        <v>155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2:17" ht="15.75" customHeight="1" x14ac:dyDescent="0.25">
      <c r="B2" s="162" t="s">
        <v>156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2:17" ht="15.75" customHeight="1" x14ac:dyDescent="0.2">
      <c r="D3" s="10" t="s">
        <v>12</v>
      </c>
      <c r="E3" s="10" t="s">
        <v>158</v>
      </c>
      <c r="F3" s="10" t="s">
        <v>164</v>
      </c>
      <c r="G3" s="10" t="s">
        <v>159</v>
      </c>
      <c r="H3" s="14"/>
      <c r="J3" s="15"/>
      <c r="K3" s="15" t="s">
        <v>19</v>
      </c>
      <c r="L3" s="23"/>
      <c r="M3" s="11" t="s">
        <v>15</v>
      </c>
      <c r="N3" s="16"/>
      <c r="O3" s="11" t="s">
        <v>16</v>
      </c>
      <c r="P3" s="16"/>
      <c r="Q3" s="17" t="s">
        <v>19</v>
      </c>
    </row>
    <row r="4" spans="2:17" ht="15.75" customHeight="1" x14ac:dyDescent="0.2">
      <c r="D4" s="10" t="s">
        <v>13</v>
      </c>
      <c r="E4" s="10" t="s">
        <v>160</v>
      </c>
      <c r="F4" s="10" t="s">
        <v>165</v>
      </c>
      <c r="G4" s="10" t="s">
        <v>161</v>
      </c>
      <c r="H4" s="12"/>
      <c r="I4" s="15" t="s">
        <v>150</v>
      </c>
      <c r="J4" s="11" t="s">
        <v>152</v>
      </c>
      <c r="K4" s="11" t="s">
        <v>150</v>
      </c>
      <c r="L4" s="23"/>
      <c r="M4" s="11" t="s">
        <v>24</v>
      </c>
      <c r="N4" s="16"/>
      <c r="O4" s="11" t="s">
        <v>25</v>
      </c>
      <c r="P4" s="16"/>
      <c r="Q4" s="17" t="s">
        <v>154</v>
      </c>
    </row>
    <row r="5" spans="2:17" ht="15.75" customHeight="1" x14ac:dyDescent="0.2">
      <c r="B5" s="30" t="s">
        <v>29</v>
      </c>
      <c r="C5" s="31" t="s">
        <v>30</v>
      </c>
      <c r="D5" s="35"/>
      <c r="E5" s="35"/>
      <c r="F5" s="163"/>
      <c r="G5" s="35"/>
      <c r="H5" s="12"/>
      <c r="I5" s="11" t="s">
        <v>151</v>
      </c>
      <c r="J5" s="11" t="s">
        <v>153</v>
      </c>
      <c r="K5" s="11" t="s">
        <v>151</v>
      </c>
      <c r="L5" s="23"/>
      <c r="M5" s="37" t="s">
        <v>34</v>
      </c>
      <c r="N5" s="16"/>
      <c r="O5" s="37" t="s">
        <v>35</v>
      </c>
      <c r="P5" s="16"/>
      <c r="Q5" s="38"/>
    </row>
    <row r="6" spans="2:17" ht="19.899999999999999" customHeight="1" x14ac:dyDescent="0.2">
      <c r="B6" s="18">
        <v>1110001</v>
      </c>
      <c r="C6" s="41" t="s">
        <v>38</v>
      </c>
      <c r="D6" s="3">
        <v>30300</v>
      </c>
      <c r="E6" s="3"/>
      <c r="F6" s="3">
        <v>-15800</v>
      </c>
      <c r="G6" s="3">
        <f>D6+E6+F6</f>
        <v>14500</v>
      </c>
      <c r="H6" s="43"/>
      <c r="I6" s="4">
        <f>70836+38304</f>
        <v>109140</v>
      </c>
      <c r="J6" s="4">
        <v>2400</v>
      </c>
      <c r="K6" s="4">
        <f>I6+J6</f>
        <v>111540</v>
      </c>
      <c r="L6" s="44"/>
      <c r="M6" s="4"/>
      <c r="N6" s="6"/>
      <c r="O6" s="4"/>
      <c r="P6" s="6"/>
      <c r="Q6" s="40">
        <f>G6+K6+M6+O6</f>
        <v>126040</v>
      </c>
    </row>
    <row r="7" spans="2:17" ht="19.899999999999999" customHeight="1" x14ac:dyDescent="0.2">
      <c r="B7" s="18">
        <v>1111001</v>
      </c>
      <c r="C7" s="41" t="s">
        <v>39</v>
      </c>
      <c r="D7" s="3">
        <v>81046</v>
      </c>
      <c r="E7" s="3"/>
      <c r="F7" s="3">
        <f>-66046+5000+1000+3000</f>
        <v>-57046</v>
      </c>
      <c r="G7" s="3">
        <f>D7+E7+F7</f>
        <v>24000</v>
      </c>
      <c r="H7" s="5"/>
      <c r="I7" s="4">
        <v>513834</v>
      </c>
      <c r="J7" s="4">
        <v>6000</v>
      </c>
      <c r="K7" s="4">
        <f t="shared" ref="K7:K8" si="0">I7+J7</f>
        <v>519834</v>
      </c>
      <c r="L7" s="23"/>
      <c r="M7" s="4"/>
      <c r="N7" s="6"/>
      <c r="O7" s="4"/>
      <c r="P7" s="6"/>
      <c r="Q7" s="40">
        <f t="shared" ref="Q7:Q8" si="1">G7+K7+M7+O7</f>
        <v>543834</v>
      </c>
    </row>
    <row r="8" spans="2:17" ht="19.899999999999999" customHeight="1" x14ac:dyDescent="0.2">
      <c r="B8" s="18">
        <v>1111305</v>
      </c>
      <c r="C8" s="41" t="s">
        <v>40</v>
      </c>
      <c r="D8" s="3">
        <v>56440</v>
      </c>
      <c r="E8" s="3"/>
      <c r="F8" s="3">
        <f>-11440</f>
        <v>-11440</v>
      </c>
      <c r="G8" s="3">
        <f>D8+E8+F8</f>
        <v>45000</v>
      </c>
      <c r="H8" s="5"/>
      <c r="I8" s="4">
        <v>173104</v>
      </c>
      <c r="J8" s="4">
        <v>840</v>
      </c>
      <c r="K8" s="4">
        <f t="shared" si="0"/>
        <v>173944</v>
      </c>
      <c r="L8" s="44"/>
      <c r="M8" s="4"/>
      <c r="N8" s="6"/>
      <c r="O8" s="4"/>
      <c r="P8" s="6"/>
      <c r="Q8" s="40">
        <f t="shared" si="1"/>
        <v>218944</v>
      </c>
    </row>
    <row r="9" spans="2:17" ht="18" customHeight="1" x14ac:dyDescent="0.2">
      <c r="C9" s="47" t="s">
        <v>41</v>
      </c>
      <c r="D9" s="48">
        <f>SUM(D6:D8)</f>
        <v>167786</v>
      </c>
      <c r="E9" s="48">
        <f>SUM(E6:E8)</f>
        <v>0</v>
      </c>
      <c r="F9" s="48">
        <f>SUM(F6:F8)</f>
        <v>-84286</v>
      </c>
      <c r="G9" s="48">
        <f>SUM(G6:G8)</f>
        <v>83500</v>
      </c>
      <c r="H9" s="5"/>
      <c r="I9" s="50">
        <f>SUM(I6:I8)</f>
        <v>796078</v>
      </c>
      <c r="J9" s="50">
        <f t="shared" ref="J9:K9" si="2">SUM(J6:J8)</f>
        <v>9240</v>
      </c>
      <c r="K9" s="50">
        <f t="shared" si="2"/>
        <v>805318</v>
      </c>
      <c r="L9" s="39"/>
      <c r="M9" s="50">
        <f>SUM(M6:M8)</f>
        <v>0</v>
      </c>
      <c r="N9" s="6"/>
      <c r="O9" s="48">
        <f>SUM(O6:O8)</f>
        <v>0</v>
      </c>
      <c r="P9" s="4"/>
      <c r="Q9" s="48">
        <f>SUM(Q6:Q8)</f>
        <v>888818</v>
      </c>
    </row>
    <row r="10" spans="2:17" ht="13.9" customHeight="1" x14ac:dyDescent="0.2">
      <c r="D10" s="3"/>
      <c r="E10" s="3"/>
      <c r="F10" s="3"/>
      <c r="G10" s="3"/>
      <c r="H10" s="5"/>
      <c r="L10" s="39"/>
      <c r="M10" s="4"/>
      <c r="N10" s="6"/>
      <c r="O10" s="4"/>
      <c r="P10" s="6"/>
      <c r="Q10" s="40"/>
    </row>
    <row r="11" spans="2:17" ht="19.899999999999999" customHeight="1" x14ac:dyDescent="0.2">
      <c r="B11" s="18">
        <v>1111301</v>
      </c>
      <c r="C11" s="41" t="s">
        <v>42</v>
      </c>
      <c r="D11" s="3">
        <v>20906</v>
      </c>
      <c r="E11" s="3"/>
      <c r="F11" s="3">
        <f>-17006+1000</f>
        <v>-16006</v>
      </c>
      <c r="G11" s="3">
        <f t="shared" ref="G11:G17" si="3">D11+E11+F11</f>
        <v>4900</v>
      </c>
      <c r="H11" s="5"/>
      <c r="I11" s="4">
        <v>293828</v>
      </c>
      <c r="J11" s="4">
        <v>12000</v>
      </c>
      <c r="K11" s="4">
        <f t="shared" ref="K11:K17" si="4">I11+J11</f>
        <v>305828</v>
      </c>
      <c r="L11" s="44"/>
      <c r="M11" s="4"/>
      <c r="N11" s="6"/>
      <c r="O11" s="4"/>
      <c r="P11" s="6"/>
      <c r="Q11" s="40">
        <f t="shared" ref="Q11:Q17" si="5">G11+K11+M11+O11</f>
        <v>310728</v>
      </c>
    </row>
    <row r="12" spans="2:17" ht="19.899999999999999" customHeight="1" x14ac:dyDescent="0.2">
      <c r="B12" s="18">
        <v>1111302</v>
      </c>
      <c r="C12" s="41" t="s">
        <v>44</v>
      </c>
      <c r="D12" s="3">
        <v>8500</v>
      </c>
      <c r="E12" s="3"/>
      <c r="F12" s="3">
        <v>-6000</v>
      </c>
      <c r="G12" s="3">
        <f t="shared" si="3"/>
        <v>2500</v>
      </c>
      <c r="H12" s="11"/>
      <c r="I12" s="4">
        <v>112111</v>
      </c>
      <c r="K12" s="4">
        <f t="shared" si="4"/>
        <v>112111</v>
      </c>
      <c r="L12" s="45"/>
      <c r="M12" s="4"/>
      <c r="N12" s="6"/>
      <c r="O12" s="4"/>
      <c r="P12" s="6"/>
      <c r="Q12" s="40">
        <f t="shared" si="5"/>
        <v>114611</v>
      </c>
    </row>
    <row r="13" spans="2:17" ht="19.899999999999999" customHeight="1" x14ac:dyDescent="0.2">
      <c r="B13" s="18">
        <v>1114001</v>
      </c>
      <c r="C13" s="41" t="s">
        <v>46</v>
      </c>
      <c r="D13" s="3">
        <v>32519</v>
      </c>
      <c r="E13" s="3"/>
      <c r="F13" s="3">
        <f>-21019+2500</f>
        <v>-18519</v>
      </c>
      <c r="G13" s="3">
        <f t="shared" si="3"/>
        <v>14000</v>
      </c>
      <c r="H13" s="5"/>
      <c r="I13" s="4">
        <v>302674</v>
      </c>
      <c r="K13" s="4">
        <f t="shared" si="4"/>
        <v>302674</v>
      </c>
      <c r="M13" s="4"/>
      <c r="N13" s="6"/>
      <c r="O13" s="4"/>
      <c r="Q13" s="40">
        <f t="shared" si="5"/>
        <v>316674</v>
      </c>
    </row>
    <row r="14" spans="2:17" ht="19.899999999999999" customHeight="1" x14ac:dyDescent="0.2">
      <c r="B14" s="18">
        <v>1114003</v>
      </c>
      <c r="C14" s="41" t="s">
        <v>45</v>
      </c>
      <c r="D14" s="3">
        <v>30000</v>
      </c>
      <c r="E14" s="3"/>
      <c r="F14" s="3">
        <f>-28000+1000</f>
        <v>-27000</v>
      </c>
      <c r="G14" s="3">
        <f t="shared" si="3"/>
        <v>3000</v>
      </c>
      <c r="H14" s="5"/>
      <c r="I14" s="4">
        <v>216196</v>
      </c>
      <c r="J14" s="4">
        <v>3600</v>
      </c>
      <c r="K14" s="4">
        <f>I14+J14</f>
        <v>219796</v>
      </c>
      <c r="M14" s="4"/>
      <c r="N14" s="6"/>
      <c r="O14" s="4"/>
      <c r="Q14" s="40">
        <f>G14+K14+M14+O14</f>
        <v>222796</v>
      </c>
    </row>
    <row r="15" spans="2:17" ht="19.899999999999999" customHeight="1" x14ac:dyDescent="0.2">
      <c r="B15" s="18">
        <v>1114008</v>
      </c>
      <c r="C15" s="41" t="s">
        <v>48</v>
      </c>
      <c r="D15" s="3">
        <v>5000</v>
      </c>
      <c r="E15" s="3"/>
      <c r="F15" s="3">
        <v>-5000</v>
      </c>
      <c r="G15" s="3">
        <f t="shared" si="3"/>
        <v>0</v>
      </c>
      <c r="H15" s="5"/>
      <c r="K15" s="4">
        <f t="shared" si="4"/>
        <v>0</v>
      </c>
      <c r="M15" s="4"/>
      <c r="N15" s="6"/>
      <c r="O15" s="4"/>
      <c r="Q15" s="40">
        <f t="shared" si="5"/>
        <v>0</v>
      </c>
    </row>
    <row r="16" spans="2:17" ht="19.899999999999999" customHeight="1" x14ac:dyDescent="0.2">
      <c r="B16" s="18">
        <v>1113501</v>
      </c>
      <c r="C16" s="41" t="s">
        <v>49</v>
      </c>
      <c r="D16" s="3">
        <v>69295</v>
      </c>
      <c r="E16" s="3"/>
      <c r="F16" s="3">
        <f>-39795+1500</f>
        <v>-38295</v>
      </c>
      <c r="G16" s="3">
        <f t="shared" si="3"/>
        <v>31000</v>
      </c>
      <c r="H16" s="11"/>
      <c r="I16" s="4">
        <v>2309977</v>
      </c>
      <c r="K16" s="4">
        <f t="shared" si="4"/>
        <v>2309977</v>
      </c>
      <c r="L16" s="45"/>
      <c r="M16" s="4"/>
      <c r="N16" s="6"/>
      <c r="O16" s="4"/>
      <c r="P16" s="6"/>
      <c r="Q16" s="40">
        <f t="shared" si="5"/>
        <v>2340977</v>
      </c>
    </row>
    <row r="17" spans="2:17" ht="19.899999999999999" customHeight="1" x14ac:dyDescent="0.2">
      <c r="B17" s="18">
        <v>1113503</v>
      </c>
      <c r="C17" s="41" t="s">
        <v>52</v>
      </c>
      <c r="D17" s="42">
        <v>19000</v>
      </c>
      <c r="E17" s="42"/>
      <c r="F17" s="3">
        <v>-9000</v>
      </c>
      <c r="G17" s="3">
        <f t="shared" si="3"/>
        <v>10000</v>
      </c>
      <c r="H17" s="5"/>
      <c r="I17" s="57"/>
      <c r="K17" s="4">
        <f t="shared" si="4"/>
        <v>0</v>
      </c>
      <c r="L17" s="23"/>
      <c r="M17" s="57"/>
      <c r="N17" s="6"/>
      <c r="O17" s="57"/>
      <c r="P17" s="6"/>
      <c r="Q17" s="40">
        <f t="shared" si="5"/>
        <v>10000</v>
      </c>
    </row>
    <row r="18" spans="2:17" ht="18" customHeight="1" x14ac:dyDescent="0.2">
      <c r="C18" s="47" t="s">
        <v>53</v>
      </c>
      <c r="D18" s="48">
        <f>SUM(D11:D17)</f>
        <v>185220</v>
      </c>
      <c r="E18" s="48">
        <f>SUM(E11:E17)</f>
        <v>0</v>
      </c>
      <c r="F18" s="48">
        <f>SUM(F11:F17)</f>
        <v>-119820</v>
      </c>
      <c r="G18" s="48">
        <f>SUM(G11:G17)</f>
        <v>65400</v>
      </c>
      <c r="H18" s="5"/>
      <c r="I18" s="50">
        <f>SUM(I11:I17)</f>
        <v>3234786</v>
      </c>
      <c r="J18" s="50">
        <f>SUM(J11:J17)</f>
        <v>15600</v>
      </c>
      <c r="K18" s="50">
        <f>SUM(K11:K17)</f>
        <v>3250386</v>
      </c>
      <c r="L18" s="39"/>
      <c r="M18" s="48">
        <f>SUM(M11:M17)</f>
        <v>0</v>
      </c>
      <c r="N18" s="6"/>
      <c r="O18" s="48">
        <f>SUM(O11:O17)</f>
        <v>0</v>
      </c>
      <c r="P18" s="4"/>
      <c r="Q18" s="48">
        <f>SUM(Q11:Q17)</f>
        <v>3315786</v>
      </c>
    </row>
    <row r="19" spans="2:17" ht="13.9" customHeight="1" x14ac:dyDescent="0.2">
      <c r="C19" s="47"/>
      <c r="D19" s="3"/>
      <c r="E19" s="3"/>
      <c r="F19" s="3"/>
      <c r="G19" s="3"/>
      <c r="H19" s="5"/>
      <c r="L19" s="39"/>
      <c r="M19" s="4"/>
      <c r="N19" s="6"/>
      <c r="O19" s="3"/>
      <c r="P19" s="4"/>
      <c r="Q19" s="3"/>
    </row>
    <row r="20" spans="2:17" ht="19.899999999999999" customHeight="1" x14ac:dyDescent="0.2">
      <c r="B20" s="18">
        <v>1114501</v>
      </c>
      <c r="C20" s="1" t="s">
        <v>54</v>
      </c>
      <c r="D20" s="3">
        <v>100269</v>
      </c>
      <c r="E20" s="3"/>
      <c r="F20" s="3">
        <f>-32769-30000+5000+1000</f>
        <v>-56769</v>
      </c>
      <c r="G20" s="3">
        <f t="shared" ref="G20:G25" si="6">D20+E20+F20</f>
        <v>43500</v>
      </c>
      <c r="H20" s="5"/>
      <c r="I20" s="165">
        <v>1504427</v>
      </c>
      <c r="J20" s="4">
        <v>30000</v>
      </c>
      <c r="K20" s="4">
        <f t="shared" ref="K20:K24" si="7">I20+J20</f>
        <v>1534427</v>
      </c>
      <c r="L20" s="5"/>
      <c r="M20" s="4"/>
      <c r="N20" s="6"/>
      <c r="O20" s="4"/>
      <c r="P20" s="6"/>
      <c r="Q20" s="40">
        <f t="shared" ref="Q20:Q24" si="8">G20+K20+M20+O20</f>
        <v>1577927</v>
      </c>
    </row>
    <row r="21" spans="2:17" ht="19.899999999999999" customHeight="1" x14ac:dyDescent="0.2">
      <c r="B21" s="18">
        <v>1113008</v>
      </c>
      <c r="C21" s="41" t="s">
        <v>56</v>
      </c>
      <c r="D21" s="3">
        <v>3196</v>
      </c>
      <c r="E21" s="3"/>
      <c r="F21" s="3">
        <v>-1936</v>
      </c>
      <c r="G21" s="3">
        <f t="shared" si="6"/>
        <v>1260</v>
      </c>
      <c r="H21" s="5"/>
      <c r="K21" s="4">
        <f t="shared" si="7"/>
        <v>0</v>
      </c>
      <c r="L21" s="39"/>
      <c r="M21" s="4"/>
      <c r="N21" s="6"/>
      <c r="O21" s="4"/>
      <c r="P21" s="6"/>
      <c r="Q21" s="40">
        <f t="shared" si="8"/>
        <v>1260</v>
      </c>
    </row>
    <row r="22" spans="2:17" ht="19.899999999999999" customHeight="1" x14ac:dyDescent="0.2">
      <c r="B22" s="18">
        <v>1114523</v>
      </c>
      <c r="C22" s="41" t="s">
        <v>167</v>
      </c>
      <c r="D22" s="3">
        <v>56142</v>
      </c>
      <c r="E22" s="3"/>
      <c r="F22" s="3">
        <v>-40692</v>
      </c>
      <c r="G22" s="3">
        <f t="shared" si="6"/>
        <v>15450</v>
      </c>
      <c r="H22" s="5"/>
      <c r="K22" s="4">
        <f t="shared" si="7"/>
        <v>0</v>
      </c>
      <c r="L22" s="23"/>
      <c r="M22" s="4"/>
      <c r="N22" s="6"/>
      <c r="O22" s="4"/>
      <c r="P22" s="6"/>
      <c r="Q22" s="40">
        <f t="shared" si="8"/>
        <v>15450</v>
      </c>
    </row>
    <row r="23" spans="2:17" ht="19.899999999999999" customHeight="1" x14ac:dyDescent="0.2">
      <c r="B23" s="18">
        <v>1115201</v>
      </c>
      <c r="C23" s="41" t="s">
        <v>60</v>
      </c>
      <c r="D23" s="3">
        <v>2950</v>
      </c>
      <c r="E23" s="3"/>
      <c r="F23" s="3">
        <v>-2050</v>
      </c>
      <c r="G23" s="3">
        <f t="shared" si="6"/>
        <v>900</v>
      </c>
      <c r="H23" s="5"/>
      <c r="K23" s="4">
        <f t="shared" si="7"/>
        <v>0</v>
      </c>
      <c r="L23" s="39"/>
      <c r="M23" s="4"/>
      <c r="N23" s="6"/>
      <c r="O23" s="4"/>
      <c r="P23" s="6"/>
      <c r="Q23" s="40">
        <f t="shared" si="8"/>
        <v>900</v>
      </c>
    </row>
    <row r="24" spans="2:17" ht="19.899999999999999" customHeight="1" x14ac:dyDescent="0.2">
      <c r="B24" s="18">
        <v>1115301</v>
      </c>
      <c r="C24" s="41" t="s">
        <v>61</v>
      </c>
      <c r="D24" s="3">
        <v>50387</v>
      </c>
      <c r="E24" s="3"/>
      <c r="F24" s="3">
        <v>-50387</v>
      </c>
      <c r="G24" s="3">
        <f t="shared" si="6"/>
        <v>0</v>
      </c>
      <c r="H24" s="5"/>
      <c r="K24" s="4">
        <f t="shared" si="7"/>
        <v>0</v>
      </c>
      <c r="L24" s="39"/>
      <c r="M24" s="4"/>
      <c r="N24" s="6"/>
      <c r="O24" s="4"/>
      <c r="P24" s="6"/>
      <c r="Q24" s="40">
        <f t="shared" si="8"/>
        <v>0</v>
      </c>
    </row>
    <row r="25" spans="2:17" ht="19.899999999999999" customHeight="1" x14ac:dyDescent="0.2">
      <c r="B25" s="18">
        <v>1115302</v>
      </c>
      <c r="C25" s="41" t="s">
        <v>157</v>
      </c>
      <c r="D25" s="3">
        <v>5000</v>
      </c>
      <c r="E25" s="3"/>
      <c r="F25" s="3">
        <v>-5000</v>
      </c>
      <c r="G25" s="3">
        <f t="shared" si="6"/>
        <v>0</v>
      </c>
      <c r="H25" s="5"/>
      <c r="K25" s="4">
        <f>I25+J25</f>
        <v>0</v>
      </c>
      <c r="L25" s="39"/>
      <c r="M25" s="4"/>
      <c r="N25" s="6"/>
      <c r="O25" s="4"/>
      <c r="P25" s="6"/>
      <c r="Q25" s="40">
        <f>G25+K25+M25+O25</f>
        <v>0</v>
      </c>
    </row>
    <row r="26" spans="2:17" ht="18" customHeight="1" x14ac:dyDescent="0.2">
      <c r="C26" s="47" t="s">
        <v>63</v>
      </c>
      <c r="D26" s="48">
        <f>SUM(D20:D25)</f>
        <v>217944</v>
      </c>
      <c r="E26" s="48">
        <f t="shared" ref="E26:G26" si="9">SUM(E20:E25)</f>
        <v>0</v>
      </c>
      <c r="F26" s="48">
        <f t="shared" si="9"/>
        <v>-156834</v>
      </c>
      <c r="G26" s="48">
        <f t="shared" si="9"/>
        <v>61110</v>
      </c>
      <c r="H26" s="5"/>
      <c r="I26" s="48">
        <f t="shared" ref="I26" si="10">SUM(I20:I25)</f>
        <v>1504427</v>
      </c>
      <c r="J26" s="48">
        <f t="shared" ref="J26" si="11">SUM(J20:J25)</f>
        <v>30000</v>
      </c>
      <c r="K26" s="48">
        <f t="shared" ref="K26" si="12">SUM(K20:K25)</f>
        <v>1534427</v>
      </c>
      <c r="L26" s="39"/>
      <c r="M26" s="50">
        <f>SUM(M20:M24)</f>
        <v>0</v>
      </c>
      <c r="N26" s="6"/>
      <c r="O26" s="48">
        <f t="shared" ref="O26" si="13">SUM(O20:O25)</f>
        <v>0</v>
      </c>
      <c r="P26" s="4"/>
      <c r="Q26" s="48">
        <f>SUM(Q20:Q25)</f>
        <v>1595537</v>
      </c>
    </row>
    <row r="27" spans="2:17" ht="13.9" customHeight="1" x14ac:dyDescent="0.2">
      <c r="C27" s="60"/>
      <c r="D27" s="39"/>
      <c r="E27" s="39"/>
      <c r="F27" s="39"/>
      <c r="G27" s="39"/>
      <c r="H27" s="61"/>
      <c r="I27" s="39"/>
      <c r="J27" s="39"/>
      <c r="K27" s="39"/>
      <c r="L27" s="39"/>
      <c r="M27" s="39"/>
      <c r="N27" s="62"/>
      <c r="O27" s="39"/>
      <c r="P27" s="62"/>
      <c r="Q27" s="40"/>
    </row>
    <row r="28" spans="2:17" ht="19.899999999999999" customHeight="1" x14ac:dyDescent="0.2">
      <c r="B28" s="18">
        <v>1116001</v>
      </c>
      <c r="C28" s="41" t="s">
        <v>64</v>
      </c>
      <c r="D28" s="3">
        <v>10470</v>
      </c>
      <c r="E28" s="3">
        <f>62700-10114-11444-20000</f>
        <v>21142</v>
      </c>
      <c r="F28" s="3">
        <f>-67170+10114+11444+20000</f>
        <v>-25612</v>
      </c>
      <c r="G28" s="3">
        <f t="shared" ref="G28:G48" si="14">D28+E28+F28</f>
        <v>6000</v>
      </c>
      <c r="H28" s="5"/>
      <c r="I28" s="39">
        <v>405517</v>
      </c>
      <c r="J28" s="39">
        <v>12000</v>
      </c>
      <c r="K28" s="4">
        <f t="shared" ref="K28:K48" si="15">I28+J28</f>
        <v>417517</v>
      </c>
      <c r="L28" s="39"/>
      <c r="M28" s="39"/>
      <c r="N28" s="6"/>
      <c r="O28" s="39"/>
      <c r="P28" s="6"/>
      <c r="Q28" s="40">
        <f t="shared" ref="Q28:Q48" si="16">G28+K28+M28+O28</f>
        <v>423517</v>
      </c>
    </row>
    <row r="29" spans="2:17" ht="19.899999999999999" customHeight="1" x14ac:dyDescent="0.2">
      <c r="B29" s="18">
        <v>1116002</v>
      </c>
      <c r="C29" s="41" t="s">
        <v>65</v>
      </c>
      <c r="D29" s="3">
        <v>37568</v>
      </c>
      <c r="E29" s="3"/>
      <c r="F29" s="3">
        <f>-5568+1000</f>
        <v>-4568</v>
      </c>
      <c r="G29" s="3">
        <f t="shared" si="14"/>
        <v>33000</v>
      </c>
      <c r="H29" s="5"/>
      <c r="K29" s="4">
        <f t="shared" si="15"/>
        <v>0</v>
      </c>
      <c r="L29" s="23"/>
      <c r="M29" s="4"/>
      <c r="N29" s="6"/>
      <c r="O29" s="4"/>
      <c r="P29" s="6"/>
      <c r="Q29" s="40">
        <f t="shared" si="16"/>
        <v>33000</v>
      </c>
    </row>
    <row r="30" spans="2:17" ht="19.899999999999999" customHeight="1" x14ac:dyDescent="0.2">
      <c r="B30" s="18">
        <v>1116003</v>
      </c>
      <c r="C30" s="41" t="s">
        <v>92</v>
      </c>
      <c r="D30" s="3">
        <v>702</v>
      </c>
      <c r="E30" s="3"/>
      <c r="F30" s="3">
        <v>-702</v>
      </c>
      <c r="G30" s="3">
        <f t="shared" si="14"/>
        <v>0</v>
      </c>
      <c r="H30" s="5"/>
      <c r="K30" s="4">
        <f>I30+J30</f>
        <v>0</v>
      </c>
      <c r="L30" s="23"/>
      <c r="M30" s="4"/>
      <c r="N30" s="6"/>
      <c r="O30" s="4"/>
      <c r="P30" s="6"/>
      <c r="Q30" s="40">
        <f t="shared" si="16"/>
        <v>0</v>
      </c>
    </row>
    <row r="31" spans="2:17" ht="19.899999999999999" customHeight="1" x14ac:dyDescent="0.2">
      <c r="B31" s="18">
        <v>1116102</v>
      </c>
      <c r="C31" s="41" t="s">
        <v>66</v>
      </c>
      <c r="D31" s="3">
        <v>114886</v>
      </c>
      <c r="E31" s="3">
        <v>10114</v>
      </c>
      <c r="F31" s="3">
        <v>0</v>
      </c>
      <c r="G31" s="3">
        <f t="shared" si="14"/>
        <v>125000</v>
      </c>
      <c r="H31" s="5"/>
      <c r="K31" s="4">
        <f t="shared" si="15"/>
        <v>0</v>
      </c>
      <c r="L31" s="39"/>
      <c r="M31" s="4"/>
      <c r="N31" s="6"/>
      <c r="O31" s="4"/>
      <c r="P31" s="44"/>
      <c r="Q31" s="40">
        <f t="shared" si="16"/>
        <v>125000</v>
      </c>
    </row>
    <row r="32" spans="2:17" ht="19.899999999999999" customHeight="1" x14ac:dyDescent="0.2">
      <c r="B32" s="18">
        <v>1117613</v>
      </c>
      <c r="C32" s="41" t="s">
        <v>91</v>
      </c>
      <c r="D32" s="3">
        <v>3000</v>
      </c>
      <c r="E32" s="3"/>
      <c r="F32" s="3">
        <v>-3000</v>
      </c>
      <c r="G32" s="3">
        <f t="shared" si="14"/>
        <v>0</v>
      </c>
      <c r="H32" s="5"/>
      <c r="K32" s="4">
        <f>I32+J32</f>
        <v>0</v>
      </c>
      <c r="L32" s="44"/>
      <c r="M32" s="4"/>
      <c r="N32" s="6"/>
      <c r="O32" s="4"/>
      <c r="P32" s="6"/>
      <c r="Q32" s="40">
        <f t="shared" si="16"/>
        <v>0</v>
      </c>
    </row>
    <row r="33" spans="2:17" ht="19.899999999999999" customHeight="1" x14ac:dyDescent="0.2">
      <c r="B33" s="18">
        <v>1117001</v>
      </c>
      <c r="C33" s="41" t="s">
        <v>67</v>
      </c>
      <c r="D33" s="3">
        <v>12099</v>
      </c>
      <c r="E33" s="3"/>
      <c r="F33" s="3">
        <f>-3049+50</f>
        <v>-2999</v>
      </c>
      <c r="G33" s="3">
        <f t="shared" si="14"/>
        <v>9100</v>
      </c>
      <c r="H33" s="5"/>
      <c r="I33" s="4">
        <v>629557</v>
      </c>
      <c r="K33" s="4">
        <f t="shared" si="15"/>
        <v>629557</v>
      </c>
      <c r="L33" s="23"/>
      <c r="M33" s="4"/>
      <c r="N33" s="6"/>
      <c r="O33" s="4"/>
      <c r="P33" s="6"/>
      <c r="Q33" s="40">
        <f t="shared" si="16"/>
        <v>638657</v>
      </c>
    </row>
    <row r="34" spans="2:17" ht="19.899999999999999" customHeight="1" x14ac:dyDescent="0.2">
      <c r="B34" s="18">
        <v>1117002</v>
      </c>
      <c r="C34" s="41" t="s">
        <v>68</v>
      </c>
      <c r="D34" s="3">
        <v>4350</v>
      </c>
      <c r="E34" s="3"/>
      <c r="F34" s="3">
        <v>-4350</v>
      </c>
      <c r="G34" s="3">
        <f t="shared" si="14"/>
        <v>0</v>
      </c>
      <c r="H34" s="5"/>
      <c r="K34" s="4">
        <f t="shared" si="15"/>
        <v>0</v>
      </c>
      <c r="L34" s="23"/>
      <c r="M34" s="4"/>
      <c r="N34" s="6"/>
      <c r="O34" s="4"/>
      <c r="P34" s="6"/>
      <c r="Q34" s="40">
        <f t="shared" si="16"/>
        <v>0</v>
      </c>
    </row>
    <row r="35" spans="2:17" ht="19.899999999999999" customHeight="1" x14ac:dyDescent="0.2">
      <c r="B35" s="18">
        <v>1117101</v>
      </c>
      <c r="C35" s="41" t="s">
        <v>62</v>
      </c>
      <c r="D35" s="3">
        <v>8756</v>
      </c>
      <c r="E35" s="3">
        <f>11444+20000</f>
        <v>31444</v>
      </c>
      <c r="F35" s="3">
        <v>0</v>
      </c>
      <c r="G35" s="3">
        <f t="shared" si="14"/>
        <v>40200</v>
      </c>
      <c r="H35" s="5"/>
      <c r="I35" s="4">
        <v>386389</v>
      </c>
      <c r="K35" s="4">
        <f t="shared" si="15"/>
        <v>386389</v>
      </c>
      <c r="L35" s="39"/>
      <c r="M35" s="4"/>
      <c r="N35" s="6"/>
      <c r="O35" s="4"/>
      <c r="P35" s="6"/>
      <c r="Q35" s="40">
        <f t="shared" si="16"/>
        <v>426589</v>
      </c>
    </row>
    <row r="36" spans="2:17" ht="19.899999999999999" customHeight="1" x14ac:dyDescent="0.2">
      <c r="B36" s="18">
        <v>1117501</v>
      </c>
      <c r="C36" s="41" t="s">
        <v>69</v>
      </c>
      <c r="D36" s="3">
        <v>6300</v>
      </c>
      <c r="E36" s="3"/>
      <c r="F36" s="3">
        <f>-5700+600</f>
        <v>-5100</v>
      </c>
      <c r="G36" s="3">
        <f t="shared" si="14"/>
        <v>1200</v>
      </c>
      <c r="H36" s="5"/>
      <c r="I36" s="4">
        <v>431815</v>
      </c>
      <c r="J36" s="4">
        <v>3600</v>
      </c>
      <c r="K36" s="4">
        <f t="shared" si="15"/>
        <v>435415</v>
      </c>
      <c r="L36" s="39"/>
      <c r="M36" s="4"/>
      <c r="N36" s="6"/>
      <c r="O36" s="4"/>
      <c r="P36" s="6"/>
      <c r="Q36" s="40">
        <f t="shared" si="16"/>
        <v>436615</v>
      </c>
    </row>
    <row r="37" spans="2:17" ht="19.899999999999999" customHeight="1" x14ac:dyDescent="0.2">
      <c r="B37" s="18">
        <v>1117636</v>
      </c>
      <c r="C37" s="41" t="s">
        <v>70</v>
      </c>
      <c r="D37" s="3">
        <v>232002</v>
      </c>
      <c r="E37" s="3">
        <v>26769</v>
      </c>
      <c r="F37" s="3">
        <f>-161771+3000+1990+10000+44000+12000+2010</f>
        <v>-88771</v>
      </c>
      <c r="G37" s="3">
        <f t="shared" si="14"/>
        <v>170000</v>
      </c>
      <c r="H37" s="5"/>
      <c r="K37" s="4">
        <f t="shared" si="15"/>
        <v>0</v>
      </c>
      <c r="L37" s="39"/>
      <c r="M37" s="4"/>
      <c r="N37" s="6"/>
      <c r="O37" s="4"/>
      <c r="P37" s="6"/>
      <c r="Q37" s="40">
        <f t="shared" si="16"/>
        <v>170000</v>
      </c>
    </row>
    <row r="38" spans="2:17" ht="19.899999999999999" customHeight="1" x14ac:dyDescent="0.2">
      <c r="B38" s="18">
        <v>1118030</v>
      </c>
      <c r="C38" s="41" t="s">
        <v>71</v>
      </c>
      <c r="D38" s="3">
        <v>20700</v>
      </c>
      <c r="E38" s="3"/>
      <c r="F38" s="3">
        <v>-4700</v>
      </c>
      <c r="G38" s="3">
        <f t="shared" si="14"/>
        <v>16000</v>
      </c>
      <c r="H38" s="5"/>
      <c r="I38" s="4">
        <v>201702</v>
      </c>
      <c r="K38" s="4">
        <f t="shared" si="15"/>
        <v>201702</v>
      </c>
      <c r="M38" s="4"/>
      <c r="N38" s="6"/>
      <c r="O38" s="4"/>
      <c r="P38" s="6"/>
      <c r="Q38" s="40">
        <f t="shared" si="16"/>
        <v>217702</v>
      </c>
    </row>
    <row r="39" spans="2:17" ht="19.899999999999999" customHeight="1" x14ac:dyDescent="0.2">
      <c r="B39" s="18">
        <v>1118031</v>
      </c>
      <c r="C39" s="41" t="s">
        <v>72</v>
      </c>
      <c r="D39" s="3">
        <v>10000</v>
      </c>
      <c r="E39" s="3"/>
      <c r="F39" s="3">
        <v>0</v>
      </c>
      <c r="G39" s="3">
        <f t="shared" si="14"/>
        <v>10000</v>
      </c>
      <c r="H39" s="5"/>
      <c r="K39" s="4">
        <f t="shared" si="15"/>
        <v>0</v>
      </c>
      <c r="M39" s="4"/>
      <c r="N39" s="6"/>
      <c r="O39" s="4"/>
      <c r="P39" s="6"/>
      <c r="Q39" s="40">
        <f t="shared" si="16"/>
        <v>10000</v>
      </c>
    </row>
    <row r="40" spans="2:17" ht="19.899999999999999" customHeight="1" x14ac:dyDescent="0.2">
      <c r="B40" s="18">
        <v>1118032</v>
      </c>
      <c r="C40" s="41" t="s">
        <v>73</v>
      </c>
      <c r="D40" s="3">
        <v>50000</v>
      </c>
      <c r="E40" s="3"/>
      <c r="F40" s="3">
        <v>0</v>
      </c>
      <c r="G40" s="3">
        <f t="shared" si="14"/>
        <v>50000</v>
      </c>
      <c r="H40" s="5"/>
      <c r="K40" s="4">
        <f t="shared" si="15"/>
        <v>0</v>
      </c>
      <c r="M40" s="4"/>
      <c r="N40" s="6"/>
      <c r="O40" s="4"/>
      <c r="P40" s="6"/>
      <c r="Q40" s="40">
        <f t="shared" si="16"/>
        <v>50000</v>
      </c>
    </row>
    <row r="41" spans="2:17" ht="19.899999999999999" customHeight="1" x14ac:dyDescent="0.2">
      <c r="B41" s="18">
        <v>1118033</v>
      </c>
      <c r="C41" s="41" t="s">
        <v>74</v>
      </c>
      <c r="D41" s="3">
        <v>5000</v>
      </c>
      <c r="E41" s="3"/>
      <c r="F41" s="3">
        <v>0</v>
      </c>
      <c r="G41" s="3">
        <f t="shared" si="14"/>
        <v>5000</v>
      </c>
      <c r="H41" s="5"/>
      <c r="K41" s="4">
        <f t="shared" si="15"/>
        <v>0</v>
      </c>
      <c r="M41" s="4"/>
      <c r="N41" s="6"/>
      <c r="O41" s="4"/>
      <c r="P41" s="6"/>
      <c r="Q41" s="40">
        <f t="shared" si="16"/>
        <v>5000</v>
      </c>
    </row>
    <row r="42" spans="2:17" ht="19.899999999999999" customHeight="1" x14ac:dyDescent="0.2">
      <c r="B42" s="18">
        <v>1118101</v>
      </c>
      <c r="C42" s="41" t="s">
        <v>162</v>
      </c>
      <c r="D42" s="3">
        <v>61924</v>
      </c>
      <c r="E42" s="3"/>
      <c r="F42" s="3">
        <v>-6924</v>
      </c>
      <c r="G42" s="3">
        <f t="shared" si="14"/>
        <v>55000</v>
      </c>
      <c r="H42" s="5"/>
      <c r="I42" s="4">
        <v>392936</v>
      </c>
      <c r="K42" s="4">
        <f t="shared" si="15"/>
        <v>392936</v>
      </c>
      <c r="L42" s="44"/>
      <c r="M42" s="4"/>
      <c r="N42" s="6"/>
      <c r="O42" s="4"/>
      <c r="P42" s="6"/>
      <c r="Q42" s="40">
        <f t="shared" si="16"/>
        <v>447936</v>
      </c>
    </row>
    <row r="43" spans="2:17" ht="19.899999999999999" customHeight="1" x14ac:dyDescent="0.2">
      <c r="B43" s="18">
        <v>1119400</v>
      </c>
      <c r="C43" s="41" t="s">
        <v>78</v>
      </c>
      <c r="D43" s="3">
        <v>122044</v>
      </c>
      <c r="E43" s="3">
        <v>-62700</v>
      </c>
      <c r="F43" s="3">
        <v>-26344</v>
      </c>
      <c r="G43" s="3">
        <f t="shared" si="14"/>
        <v>33000</v>
      </c>
      <c r="H43" s="43" t="s">
        <v>163</v>
      </c>
      <c r="I43" s="4">
        <v>265677</v>
      </c>
      <c r="K43" s="4">
        <f t="shared" si="15"/>
        <v>265677</v>
      </c>
      <c r="L43" s="44"/>
      <c r="M43" s="4"/>
      <c r="N43" s="6"/>
      <c r="O43" s="4"/>
      <c r="P43" s="6"/>
      <c r="Q43" s="40">
        <f t="shared" si="16"/>
        <v>298677</v>
      </c>
    </row>
    <row r="44" spans="2:17" ht="19.899999999999999" customHeight="1" x14ac:dyDescent="0.2">
      <c r="B44" s="18">
        <v>1118501</v>
      </c>
      <c r="C44" s="41" t="s">
        <v>80</v>
      </c>
      <c r="D44" s="3">
        <v>11076</v>
      </c>
      <c r="E44" s="3"/>
      <c r="F44" s="3">
        <f>-5426+350+500</f>
        <v>-4576</v>
      </c>
      <c r="G44" s="3">
        <f t="shared" si="14"/>
        <v>6500</v>
      </c>
      <c r="H44" s="5"/>
      <c r="I44" s="4">
        <v>431075</v>
      </c>
      <c r="K44" s="4">
        <f t="shared" si="15"/>
        <v>431075</v>
      </c>
      <c r="L44" s="23"/>
      <c r="M44" s="4"/>
      <c r="N44" s="6"/>
      <c r="O44" s="4"/>
      <c r="P44" s="6"/>
      <c r="Q44" s="40">
        <f t="shared" si="16"/>
        <v>437575</v>
      </c>
    </row>
    <row r="45" spans="2:17" ht="19.899999999999999" customHeight="1" x14ac:dyDescent="0.2">
      <c r="B45" s="18">
        <v>1118581</v>
      </c>
      <c r="C45" s="41" t="s">
        <v>81</v>
      </c>
      <c r="D45" s="3">
        <v>1000</v>
      </c>
      <c r="E45" s="3"/>
      <c r="F45" s="3">
        <v>-500</v>
      </c>
      <c r="G45" s="3">
        <f t="shared" si="14"/>
        <v>500</v>
      </c>
      <c r="H45" s="5"/>
      <c r="K45" s="4">
        <f t="shared" si="15"/>
        <v>0</v>
      </c>
      <c r="L45" s="39"/>
      <c r="M45" s="4"/>
      <c r="N45" s="6"/>
      <c r="O45" s="4"/>
      <c r="P45" s="6"/>
      <c r="Q45" s="40">
        <f t="shared" si="16"/>
        <v>500</v>
      </c>
    </row>
    <row r="46" spans="2:17" ht="19.899999999999999" customHeight="1" x14ac:dyDescent="0.2">
      <c r="B46" s="18">
        <v>1118601</v>
      </c>
      <c r="C46" s="41" t="s">
        <v>82</v>
      </c>
      <c r="D46" s="3">
        <v>15948</v>
      </c>
      <c r="E46" s="3"/>
      <c r="F46" s="3">
        <v>-1948</v>
      </c>
      <c r="G46" s="3">
        <f t="shared" si="14"/>
        <v>14000</v>
      </c>
      <c r="H46" s="5"/>
      <c r="I46" s="4">
        <v>319177</v>
      </c>
      <c r="K46" s="4">
        <f t="shared" si="15"/>
        <v>319177</v>
      </c>
      <c r="L46" s="23"/>
      <c r="M46" s="4"/>
      <c r="N46" s="6"/>
      <c r="O46" s="4"/>
      <c r="P46" s="6"/>
      <c r="Q46" s="40">
        <f t="shared" si="16"/>
        <v>333177</v>
      </c>
    </row>
    <row r="47" spans="2:17" ht="19.899999999999999" customHeight="1" x14ac:dyDescent="0.2">
      <c r="B47" s="18">
        <v>1118603</v>
      </c>
      <c r="C47" s="41" t="s">
        <v>85</v>
      </c>
      <c r="D47" s="3">
        <v>8750</v>
      </c>
      <c r="E47" s="3"/>
      <c r="F47" s="3">
        <f>-3750+1000</f>
        <v>-2750</v>
      </c>
      <c r="G47" s="3">
        <f t="shared" si="14"/>
        <v>6000</v>
      </c>
      <c r="H47" s="5"/>
      <c r="K47" s="4">
        <f t="shared" si="15"/>
        <v>0</v>
      </c>
      <c r="L47" s="23"/>
      <c r="M47" s="4"/>
      <c r="N47" s="6"/>
      <c r="O47" s="4"/>
      <c r="P47" s="6"/>
      <c r="Q47" s="40">
        <f t="shared" si="16"/>
        <v>6000</v>
      </c>
    </row>
    <row r="48" spans="2:17" ht="19.899999999999999" customHeight="1" x14ac:dyDescent="0.2">
      <c r="B48" s="18">
        <v>1118681</v>
      </c>
      <c r="C48" s="41" t="s">
        <v>86</v>
      </c>
      <c r="D48" s="42">
        <v>-2500</v>
      </c>
      <c r="E48" s="42"/>
      <c r="F48" s="3">
        <v>0</v>
      </c>
      <c r="G48" s="3">
        <f t="shared" si="14"/>
        <v>-2500</v>
      </c>
      <c r="H48" s="5"/>
      <c r="I48" s="57"/>
      <c r="K48" s="4">
        <f t="shared" si="15"/>
        <v>0</v>
      </c>
      <c r="L48" s="23"/>
      <c r="M48" s="57"/>
      <c r="N48" s="6"/>
      <c r="O48" s="57"/>
      <c r="P48" s="6"/>
      <c r="Q48" s="40">
        <f t="shared" si="16"/>
        <v>-2500</v>
      </c>
    </row>
    <row r="49" spans="2:19" ht="18" customHeight="1" x14ac:dyDescent="0.2">
      <c r="B49" s="64"/>
      <c r="C49" s="47" t="s">
        <v>87</v>
      </c>
      <c r="D49" s="48">
        <f>SUM(D28:D48)</f>
        <v>734075</v>
      </c>
      <c r="E49" s="48">
        <f>SUM(E28:E48)</f>
        <v>26769</v>
      </c>
      <c r="F49" s="48">
        <f>SUM(F28:F48)</f>
        <v>-182844</v>
      </c>
      <c r="G49" s="48">
        <f>SUM(G28:G48)</f>
        <v>578000</v>
      </c>
      <c r="H49" s="5"/>
      <c r="I49" s="50">
        <f>SUM(I28:I48)</f>
        <v>3463845</v>
      </c>
      <c r="J49" s="50">
        <f>SUM(J28:J48)</f>
        <v>15600</v>
      </c>
      <c r="K49" s="50">
        <f>SUM(K28:K48)</f>
        <v>3479445</v>
      </c>
      <c r="L49" s="39"/>
      <c r="M49" s="48">
        <f>SUM(M28:M48)</f>
        <v>0</v>
      </c>
      <c r="N49" s="6"/>
      <c r="O49" s="48">
        <f>SUM(O28:O48)</f>
        <v>0</v>
      </c>
      <c r="P49" s="4"/>
      <c r="Q49" s="48">
        <f>SUM(Q28:Q48)</f>
        <v>4057445</v>
      </c>
    </row>
    <row r="50" spans="2:19" ht="13.9" customHeight="1" x14ac:dyDescent="0.2"/>
    <row r="51" spans="2:19" ht="19.899999999999999" customHeight="1" x14ac:dyDescent="0.2">
      <c r="B51" s="18">
        <v>1195581</v>
      </c>
      <c r="C51" s="41" t="s">
        <v>88</v>
      </c>
      <c r="D51" s="3"/>
      <c r="E51" s="3"/>
      <c r="F51" s="3"/>
      <c r="G51" s="3">
        <f t="shared" ref="G51:G57" si="17">D51+E51+F51</f>
        <v>0</v>
      </c>
      <c r="H51" s="5"/>
      <c r="I51" s="4">
        <v>5026527</v>
      </c>
      <c r="K51" s="4">
        <f t="shared" ref="K51:K57" si="18">I51+J51</f>
        <v>5026527</v>
      </c>
      <c r="L51" s="44"/>
      <c r="M51" s="4"/>
      <c r="N51" s="6"/>
      <c r="O51" s="4"/>
      <c r="P51" s="6"/>
      <c r="Q51" s="40">
        <f t="shared" ref="Q51:Q57" si="19">G51+K51+M51+O51</f>
        <v>5026527</v>
      </c>
      <c r="R51" s="164"/>
    </row>
    <row r="52" spans="2:19" ht="19.899999999999999" customHeight="1" x14ac:dyDescent="0.2">
      <c r="B52" s="18">
        <v>1195581</v>
      </c>
      <c r="C52" s="41" t="s">
        <v>89</v>
      </c>
      <c r="D52" s="3"/>
      <c r="E52" s="3"/>
      <c r="F52" s="3"/>
      <c r="G52" s="3">
        <f t="shared" si="17"/>
        <v>0</v>
      </c>
      <c r="H52" s="5"/>
      <c r="I52" s="4">
        <v>-71285</v>
      </c>
      <c r="K52" s="167">
        <f t="shared" si="18"/>
        <v>-71285</v>
      </c>
      <c r="L52" s="44"/>
      <c r="M52" s="4"/>
      <c r="N52" s="6"/>
      <c r="O52" s="4"/>
      <c r="P52" s="6"/>
      <c r="Q52" s="40">
        <f t="shared" si="19"/>
        <v>-71285</v>
      </c>
      <c r="R52" s="164"/>
    </row>
    <row r="53" spans="2:19" ht="19.899999999999999" customHeight="1" x14ac:dyDescent="0.2">
      <c r="B53" s="18">
        <v>1195581</v>
      </c>
      <c r="C53" s="41" t="s">
        <v>90</v>
      </c>
      <c r="D53" s="3"/>
      <c r="E53" s="3"/>
      <c r="F53" s="3"/>
      <c r="G53" s="3">
        <f t="shared" si="17"/>
        <v>0</v>
      </c>
      <c r="H53" s="5"/>
      <c r="K53" s="4">
        <f t="shared" si="18"/>
        <v>0</v>
      </c>
      <c r="L53" s="44"/>
      <c r="M53" s="4"/>
      <c r="N53" s="6"/>
      <c r="O53" s="4"/>
      <c r="P53" s="6"/>
      <c r="Q53" s="40">
        <f t="shared" si="19"/>
        <v>0</v>
      </c>
      <c r="R53" s="164"/>
    </row>
    <row r="54" spans="2:19" ht="19.899999999999999" customHeight="1" x14ac:dyDescent="0.2">
      <c r="B54" s="18">
        <v>1195008</v>
      </c>
      <c r="C54" s="41" t="s">
        <v>166</v>
      </c>
      <c r="D54" s="3"/>
      <c r="E54" s="3"/>
      <c r="F54" s="3"/>
      <c r="G54" s="3">
        <f t="shared" si="17"/>
        <v>0</v>
      </c>
      <c r="H54" s="5"/>
      <c r="K54" s="4">
        <f t="shared" si="18"/>
        <v>0</v>
      </c>
      <c r="L54" s="44"/>
      <c r="M54" s="4"/>
      <c r="N54" s="6"/>
      <c r="O54" s="167">
        <v>-683701</v>
      </c>
      <c r="P54" s="168"/>
      <c r="Q54" s="169">
        <f t="shared" si="19"/>
        <v>-683701</v>
      </c>
      <c r="R54" s="164"/>
      <c r="S54" s="125"/>
    </row>
    <row r="55" spans="2:19" ht="19.899999999999999" customHeight="1" x14ac:dyDescent="0.2">
      <c r="B55" s="18">
        <v>1117630</v>
      </c>
      <c r="C55" s="41" t="s">
        <v>93</v>
      </c>
      <c r="D55" s="3">
        <v>62086</v>
      </c>
      <c r="E55" s="3"/>
      <c r="F55" s="3">
        <v>-62086</v>
      </c>
      <c r="G55" s="3">
        <f t="shared" si="17"/>
        <v>0</v>
      </c>
      <c r="H55" s="27" t="s">
        <v>163</v>
      </c>
      <c r="I55" s="4">
        <v>130318</v>
      </c>
      <c r="K55" s="4">
        <f t="shared" si="18"/>
        <v>130318</v>
      </c>
      <c r="L55" s="45"/>
      <c r="M55" s="4"/>
      <c r="N55" s="6"/>
      <c r="O55" s="4"/>
      <c r="Q55" s="40">
        <f t="shared" si="19"/>
        <v>130318</v>
      </c>
      <c r="R55" s="164"/>
    </row>
    <row r="56" spans="2:19" ht="19.899999999999999" customHeight="1" x14ac:dyDescent="0.2">
      <c r="B56" s="18">
        <v>1195009</v>
      </c>
      <c r="C56" s="41" t="s">
        <v>168</v>
      </c>
      <c r="D56" s="3"/>
      <c r="E56" s="3"/>
      <c r="F56" s="3"/>
      <c r="G56" s="3">
        <f t="shared" si="17"/>
        <v>0</v>
      </c>
      <c r="H56" s="27"/>
      <c r="K56" s="4">
        <f t="shared" si="18"/>
        <v>0</v>
      </c>
      <c r="L56" s="45"/>
      <c r="M56" s="4"/>
      <c r="N56" s="6"/>
      <c r="O56" s="4">
        <v>108525</v>
      </c>
      <c r="Q56" s="40">
        <f t="shared" si="19"/>
        <v>108525</v>
      </c>
      <c r="R56" s="164"/>
    </row>
    <row r="57" spans="2:19" ht="19.899999999999999" customHeight="1" x14ac:dyDescent="0.2">
      <c r="B57" s="18">
        <v>1195009</v>
      </c>
      <c r="C57" s="41" t="s">
        <v>97</v>
      </c>
      <c r="D57" s="3">
        <v>26769</v>
      </c>
      <c r="E57" s="3">
        <v>-26769</v>
      </c>
      <c r="F57" s="3"/>
      <c r="G57" s="3">
        <f t="shared" si="17"/>
        <v>0</v>
      </c>
      <c r="H57" s="43" t="s">
        <v>163</v>
      </c>
      <c r="K57" s="4">
        <f t="shared" si="18"/>
        <v>0</v>
      </c>
      <c r="L57" s="39"/>
      <c r="M57" s="56"/>
      <c r="N57" s="6"/>
      <c r="O57" s="4"/>
      <c r="Q57" s="40">
        <f t="shared" si="19"/>
        <v>0</v>
      </c>
    </row>
    <row r="58" spans="2:19" ht="15.75" customHeight="1" x14ac:dyDescent="0.2">
      <c r="C58" s="67" t="s">
        <v>107</v>
      </c>
      <c r="D58" s="68">
        <f>SUM(D51:D57)</f>
        <v>88855</v>
      </c>
      <c r="E58" s="68">
        <f>SUM(E51:E57)</f>
        <v>-26769</v>
      </c>
      <c r="F58" s="68">
        <f>SUM(F51:F57)</f>
        <v>-62086</v>
      </c>
      <c r="G58" s="68">
        <f>SUM(G51:G57)</f>
        <v>0</v>
      </c>
      <c r="H58" s="5"/>
      <c r="I58" s="69">
        <f>SUM(I51:I57)</f>
        <v>5085560</v>
      </c>
      <c r="J58" s="69">
        <f>SUM(J51:J57)</f>
        <v>0</v>
      </c>
      <c r="K58" s="69">
        <f>SUM(K51:K57)</f>
        <v>5085560</v>
      </c>
      <c r="L58" s="39"/>
      <c r="M58" s="69">
        <f>SUM(M51:M57)</f>
        <v>0</v>
      </c>
      <c r="N58" s="6"/>
      <c r="O58" s="170">
        <f>SUM(O51:O57)</f>
        <v>-575176</v>
      </c>
      <c r="P58" s="6"/>
      <c r="Q58" s="70">
        <f>SUM(Q51:Q57)</f>
        <v>4510384</v>
      </c>
      <c r="R58" s="125"/>
    </row>
    <row r="59" spans="2:19" ht="13.9" customHeight="1" x14ac:dyDescent="0.2">
      <c r="C59" s="47"/>
      <c r="D59" s="3"/>
      <c r="E59" s="3"/>
      <c r="F59" s="3"/>
      <c r="G59" s="3"/>
      <c r="H59" s="5"/>
      <c r="L59" s="39"/>
      <c r="M59" s="4"/>
      <c r="N59" s="6"/>
      <c r="O59" s="4"/>
      <c r="P59" s="6"/>
      <c r="Q59" s="40"/>
      <c r="R59" s="125"/>
    </row>
    <row r="60" spans="2:19" ht="18" customHeight="1" thickBot="1" x14ac:dyDescent="0.25">
      <c r="B60" s="71"/>
      <c r="C60" s="71" t="s">
        <v>108</v>
      </c>
      <c r="D60" s="73">
        <f>D68</f>
        <v>1393880</v>
      </c>
      <c r="E60" s="73">
        <f>E68</f>
        <v>0</v>
      </c>
      <c r="F60" s="73">
        <f>F68</f>
        <v>-605870</v>
      </c>
      <c r="G60" s="73">
        <f>G68</f>
        <v>788010</v>
      </c>
      <c r="H60" s="77"/>
      <c r="I60" s="78">
        <f>I68</f>
        <v>14084696</v>
      </c>
      <c r="J60" s="78">
        <f t="shared" ref="J60:K60" si="20">J68</f>
        <v>70440</v>
      </c>
      <c r="K60" s="78">
        <f t="shared" si="20"/>
        <v>14155136</v>
      </c>
      <c r="L60" s="79"/>
      <c r="M60" s="78">
        <f>M68</f>
        <v>0</v>
      </c>
      <c r="N60" s="79"/>
      <c r="O60" s="171">
        <f>O68</f>
        <v>-575176</v>
      </c>
      <c r="P60" s="80"/>
      <c r="Q60" s="73">
        <f>Q68</f>
        <v>14367970</v>
      </c>
      <c r="R60" s="164"/>
    </row>
    <row r="61" spans="2:19" ht="17.45" customHeight="1" thickTop="1" x14ac:dyDescent="0.2">
      <c r="B61" s="71"/>
      <c r="C61" s="71"/>
      <c r="D61" s="84"/>
      <c r="E61" s="84"/>
      <c r="F61" s="84"/>
      <c r="G61" s="84"/>
      <c r="H61" s="77"/>
      <c r="I61" s="84"/>
      <c r="J61" s="84"/>
      <c r="K61" s="84"/>
      <c r="L61" s="79"/>
      <c r="M61" s="66"/>
      <c r="N61" s="79"/>
      <c r="O61" s="84"/>
      <c r="P61" s="80"/>
      <c r="Q61" s="84"/>
      <c r="R61" s="164"/>
    </row>
    <row r="62" spans="2:19" ht="10.9" customHeight="1" x14ac:dyDescent="0.2">
      <c r="B62" s="87" t="s">
        <v>109</v>
      </c>
      <c r="C62" s="88"/>
      <c r="D62" s="89"/>
      <c r="E62" s="89"/>
      <c r="F62" s="89"/>
      <c r="G62" s="89"/>
      <c r="H62" s="89"/>
      <c r="I62" s="90"/>
      <c r="J62" s="90"/>
      <c r="K62" s="90"/>
      <c r="L62" s="91"/>
      <c r="M62" s="90"/>
      <c r="N62" s="92"/>
      <c r="O62" s="90"/>
      <c r="P62" s="92"/>
      <c r="Q62" s="93"/>
    </row>
    <row r="63" spans="2:19" ht="16.899999999999999" customHeight="1" x14ac:dyDescent="0.2">
      <c r="B63" s="95" t="s">
        <v>39</v>
      </c>
      <c r="C63" s="96"/>
      <c r="D63" s="5">
        <f>D9</f>
        <v>167786</v>
      </c>
      <c r="E63" s="5">
        <f>E9</f>
        <v>0</v>
      </c>
      <c r="F63" s="5">
        <f>F9</f>
        <v>-84286</v>
      </c>
      <c r="G63" s="5">
        <f>G9</f>
        <v>83500</v>
      </c>
      <c r="H63" s="5"/>
      <c r="I63" s="5">
        <f>I9</f>
        <v>796078</v>
      </c>
      <c r="J63" s="5">
        <f>J9</f>
        <v>9240</v>
      </c>
      <c r="K63" s="5">
        <f>K9</f>
        <v>805318</v>
      </c>
      <c r="L63" s="61"/>
      <c r="M63" s="49">
        <f>M9</f>
        <v>0</v>
      </c>
      <c r="N63" s="49"/>
      <c r="O63" s="5">
        <f>O9</f>
        <v>0</v>
      </c>
      <c r="P63" s="49"/>
      <c r="Q63" s="97">
        <f>Q9</f>
        <v>888818</v>
      </c>
    </row>
    <row r="64" spans="2:19" ht="16.899999999999999" customHeight="1" x14ac:dyDescent="0.2">
      <c r="B64" s="95" t="s">
        <v>110</v>
      </c>
      <c r="C64" s="96"/>
      <c r="D64" s="5">
        <f>D18</f>
        <v>185220</v>
      </c>
      <c r="E64" s="5">
        <f>E18</f>
        <v>0</v>
      </c>
      <c r="F64" s="5">
        <f>F18</f>
        <v>-119820</v>
      </c>
      <c r="G64" s="5">
        <f>G18</f>
        <v>65400</v>
      </c>
      <c r="H64" s="5"/>
      <c r="I64" s="5">
        <f>I18</f>
        <v>3234786</v>
      </c>
      <c r="J64" s="5">
        <f>J18</f>
        <v>15600</v>
      </c>
      <c r="K64" s="5">
        <f>K18</f>
        <v>3250386</v>
      </c>
      <c r="L64" s="61"/>
      <c r="M64" s="49">
        <f>M18</f>
        <v>0</v>
      </c>
      <c r="N64" s="49"/>
      <c r="O64" s="5">
        <f>O18</f>
        <v>0</v>
      </c>
      <c r="P64" s="49"/>
      <c r="Q64" s="97">
        <f>Q18</f>
        <v>3315786</v>
      </c>
    </row>
    <row r="65" spans="2:18" ht="16.899999999999999" customHeight="1" x14ac:dyDescent="0.2">
      <c r="B65" s="95" t="s">
        <v>111</v>
      </c>
      <c r="C65" s="96"/>
      <c r="D65" s="5">
        <f>D26</f>
        <v>217944</v>
      </c>
      <c r="E65" s="5">
        <f>E26</f>
        <v>0</v>
      </c>
      <c r="F65" s="5">
        <f>F26</f>
        <v>-156834</v>
      </c>
      <c r="G65" s="5">
        <f>G26</f>
        <v>61110</v>
      </c>
      <c r="H65" s="5"/>
      <c r="I65" s="49">
        <f>I26</f>
        <v>1504427</v>
      </c>
      <c r="J65" s="49">
        <f>J26</f>
        <v>30000</v>
      </c>
      <c r="K65" s="49">
        <f>K26</f>
        <v>1534427</v>
      </c>
      <c r="L65" s="61"/>
      <c r="M65" s="49">
        <f>M26</f>
        <v>0</v>
      </c>
      <c r="N65" s="56"/>
      <c r="O65" s="49">
        <f>O26</f>
        <v>0</v>
      </c>
      <c r="P65" s="49"/>
      <c r="Q65" s="99">
        <f>Q26</f>
        <v>1595537</v>
      </c>
    </row>
    <row r="66" spans="2:18" ht="16.899999999999999" customHeight="1" x14ac:dyDescent="0.2">
      <c r="B66" s="95" t="s">
        <v>112</v>
      </c>
      <c r="C66" s="96"/>
      <c r="D66" s="5">
        <f>D49</f>
        <v>734075</v>
      </c>
      <c r="E66" s="5">
        <f>E49</f>
        <v>26769</v>
      </c>
      <c r="F66" s="5">
        <f>F49</f>
        <v>-182844</v>
      </c>
      <c r="G66" s="5">
        <f>G49</f>
        <v>578000</v>
      </c>
      <c r="H66" s="5"/>
      <c r="I66" s="49">
        <f>I49</f>
        <v>3463845</v>
      </c>
      <c r="J66" s="49">
        <f>J49</f>
        <v>15600</v>
      </c>
      <c r="K66" s="49">
        <f>K49</f>
        <v>3479445</v>
      </c>
      <c r="L66" s="61"/>
      <c r="M66" s="49">
        <f>M49</f>
        <v>0</v>
      </c>
      <c r="N66" s="56"/>
      <c r="O66" s="49">
        <f>O49</f>
        <v>0</v>
      </c>
      <c r="P66" s="49"/>
      <c r="Q66" s="99">
        <f>Q49</f>
        <v>4057445</v>
      </c>
    </row>
    <row r="67" spans="2:18" ht="16.899999999999999" customHeight="1" x14ac:dyDescent="0.2">
      <c r="B67" s="95" t="s">
        <v>107</v>
      </c>
      <c r="C67" s="96"/>
      <c r="D67" s="5">
        <f>D58</f>
        <v>88855</v>
      </c>
      <c r="E67" s="5">
        <f>E58</f>
        <v>-26769</v>
      </c>
      <c r="F67" s="5">
        <f>F58</f>
        <v>-62086</v>
      </c>
      <c r="G67" s="5">
        <f>G58</f>
        <v>0</v>
      </c>
      <c r="H67" s="5"/>
      <c r="I67" s="5">
        <f>I58</f>
        <v>5085560</v>
      </c>
      <c r="J67" s="5">
        <f>J58</f>
        <v>0</v>
      </c>
      <c r="K67" s="5">
        <f>K58</f>
        <v>5085560</v>
      </c>
      <c r="L67" s="5"/>
      <c r="M67" s="5">
        <f>M58</f>
        <v>0</v>
      </c>
      <c r="N67" s="5"/>
      <c r="O67" s="172">
        <f>O58</f>
        <v>-575176</v>
      </c>
      <c r="P67" s="5"/>
      <c r="Q67" s="97">
        <f>Q58</f>
        <v>4510384</v>
      </c>
    </row>
    <row r="68" spans="2:18" ht="16.899999999999999" customHeight="1" thickBot="1" x14ac:dyDescent="0.25">
      <c r="B68" s="100"/>
      <c r="C68" s="101" t="s">
        <v>113</v>
      </c>
      <c r="D68" s="102">
        <f>SUM(D63:D67)</f>
        <v>1393880</v>
      </c>
      <c r="E68" s="102">
        <f>SUM(E63:E67)</f>
        <v>0</v>
      </c>
      <c r="F68" s="102">
        <f>SUM(F63:F67)</f>
        <v>-605870</v>
      </c>
      <c r="G68" s="102">
        <f>SUM(G63:G67)</f>
        <v>788010</v>
      </c>
      <c r="H68" s="104"/>
      <c r="I68" s="102">
        <f>SUM(I63:I67)</f>
        <v>14084696</v>
      </c>
      <c r="J68" s="102">
        <f t="shared" ref="J68:K68" si="21">SUM(J63:J67)</f>
        <v>70440</v>
      </c>
      <c r="K68" s="102">
        <f t="shared" si="21"/>
        <v>14155136</v>
      </c>
      <c r="L68" s="105"/>
      <c r="M68" s="102">
        <f>SUM(M63:M67)</f>
        <v>0</v>
      </c>
      <c r="N68" s="106"/>
      <c r="O68" s="173">
        <f>SUM(O63:O67)</f>
        <v>-575176</v>
      </c>
      <c r="P68" s="107"/>
      <c r="Q68" s="108">
        <f>SUM(Q63:Q67)</f>
        <v>14367970</v>
      </c>
      <c r="R68" s="125"/>
    </row>
    <row r="69" spans="2:18" ht="15.75" customHeight="1" thickTop="1" x14ac:dyDescent="0.2"/>
    <row r="70" spans="2:18" ht="15.75" customHeight="1" x14ac:dyDescent="0.2">
      <c r="G70" s="3"/>
    </row>
  </sheetData>
  <pageMargins left="0.45" right="0.45" top="0.65" bottom="0.5" header="0.3" footer="0.2"/>
  <pageSetup scale="75" fitToHeight="0" orientation="landscape" r:id="rId1"/>
  <headerFooter>
    <oddFooter>&amp;R&amp;"-,Bold Italic"Page &amp;P of &amp;N</oddFooter>
  </headerFooter>
  <ignoredErrors>
    <ignoredError sqref="K6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B129"/>
  <sheetViews>
    <sheetView topLeftCell="E1" workbookViewId="0">
      <pane ySplit="8" topLeftCell="A57" activePane="bottomLeft" state="frozen"/>
      <selection pane="bottomLeft" activeCell="X64" sqref="X64"/>
    </sheetView>
  </sheetViews>
  <sheetFormatPr defaultColWidth="63.42578125" defaultRowHeight="15.75" customHeight="1" x14ac:dyDescent="0.2"/>
  <cols>
    <col min="1" max="1" width="5.42578125" style="1" customWidth="1"/>
    <col min="2" max="2" width="9.7109375" style="18" customWidth="1"/>
    <col min="3" max="3" width="31" style="1" customWidth="1"/>
    <col min="4" max="4" width="13.85546875" style="33" hidden="1" customWidth="1"/>
    <col min="5" max="5" width="1.85546875" style="1" customWidth="1"/>
    <col min="6" max="6" width="10.85546875" style="33" customWidth="1"/>
    <col min="7" max="7" width="4.28515625" style="52" customWidth="1"/>
    <col min="8" max="8" width="13.28515625" style="33" customWidth="1"/>
    <col min="9" max="9" width="3" style="54" customWidth="1"/>
    <col min="10" max="10" width="10.85546875" style="33" customWidth="1"/>
    <col min="11" max="11" width="5.7109375" style="54" bestFit="1" customWidth="1"/>
    <col min="12" max="12" width="10.28515625" style="33" customWidth="1"/>
    <col min="13" max="13" width="3" style="54" customWidth="1"/>
    <col min="14" max="14" width="13.42578125" style="4" bestFit="1" customWidth="1"/>
    <col min="15" max="15" width="2.7109375" style="52" customWidth="1"/>
    <col min="16" max="16" width="10.28515625" style="52" customWidth="1"/>
    <col min="17" max="17" width="1.7109375" style="53" customWidth="1"/>
    <col min="18" max="18" width="10.28515625" style="52" customWidth="1"/>
    <col min="19" max="19" width="3" style="53" customWidth="1"/>
    <col min="20" max="20" width="10.28515625" style="52" customWidth="1"/>
    <col min="21" max="21" width="3" style="52" customWidth="1"/>
    <col min="22" max="22" width="10.28515625" style="52" hidden="1" customWidth="1"/>
    <col min="23" max="23" width="1.7109375" style="53" hidden="1" customWidth="1"/>
    <col min="24" max="24" width="11.7109375" style="9" bestFit="1" customWidth="1"/>
    <col min="25" max="25" width="3.85546875" style="1" customWidth="1"/>
    <col min="26" max="26" width="1.7109375" style="1" customWidth="1"/>
    <col min="27" max="27" width="8.7109375" style="1" customWidth="1"/>
    <col min="28" max="28" width="8.7109375" style="160" customWidth="1"/>
    <col min="29" max="50" width="8.7109375" style="1" customWidth="1"/>
    <col min="51" max="16384" width="63.42578125" style="1"/>
  </cols>
  <sheetData>
    <row r="1" spans="2:28" ht="15.75" customHeight="1" x14ac:dyDescent="0.25"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spans="2:28" ht="15.75" customHeight="1" x14ac:dyDescent="0.25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2:28" ht="15.75" customHeight="1" x14ac:dyDescent="0.2">
      <c r="B3" s="2"/>
      <c r="D3" s="3"/>
      <c r="F3" s="3"/>
      <c r="G3" s="4"/>
      <c r="H3" s="3"/>
      <c r="I3" s="5"/>
      <c r="J3" s="3"/>
      <c r="K3" s="5"/>
      <c r="L3" s="3"/>
      <c r="M3" s="5"/>
      <c r="O3" s="4"/>
      <c r="P3" s="4"/>
      <c r="Q3" s="6"/>
      <c r="R3" s="4"/>
      <c r="S3" s="6"/>
      <c r="T3" s="7"/>
      <c r="U3" s="7"/>
      <c r="V3" s="7"/>
      <c r="W3" s="8"/>
    </row>
    <row r="4" spans="2:28" ht="15.75" customHeight="1" x14ac:dyDescent="0.2">
      <c r="B4" s="210"/>
      <c r="C4" s="210"/>
      <c r="D4" s="210"/>
      <c r="F4" s="10" t="s">
        <v>2</v>
      </c>
      <c r="G4" s="11"/>
      <c r="H4" s="10" t="s">
        <v>3</v>
      </c>
      <c r="I4" s="12"/>
      <c r="J4" s="10" t="s">
        <v>3</v>
      </c>
      <c r="K4" s="12"/>
      <c r="L4" s="13" t="s">
        <v>4</v>
      </c>
      <c r="M4" s="14"/>
      <c r="N4" s="15" t="s">
        <v>5</v>
      </c>
      <c r="O4" s="15"/>
      <c r="P4" s="11" t="s">
        <v>6</v>
      </c>
      <c r="Q4" s="16"/>
      <c r="R4" s="11" t="s">
        <v>7</v>
      </c>
      <c r="S4" s="16"/>
      <c r="T4" s="11" t="s">
        <v>8</v>
      </c>
      <c r="U4" s="11"/>
      <c r="V4" s="11" t="s">
        <v>8</v>
      </c>
      <c r="W4" s="16"/>
      <c r="X4" s="17" t="s">
        <v>9</v>
      </c>
    </row>
    <row r="5" spans="2:28" ht="15.75" customHeight="1" x14ac:dyDescent="0.2">
      <c r="D5" s="19"/>
      <c r="F5" s="10" t="s">
        <v>10</v>
      </c>
      <c r="G5" s="20"/>
      <c r="H5" s="19"/>
      <c r="I5" s="21"/>
      <c r="J5" s="19"/>
      <c r="K5" s="21"/>
      <c r="L5" s="19"/>
      <c r="M5" s="22"/>
      <c r="N5" s="23"/>
      <c r="O5" s="23"/>
      <c r="P5" s="20"/>
      <c r="Q5" s="24"/>
      <c r="R5" s="11"/>
      <c r="S5" s="24"/>
      <c r="T5" s="25"/>
      <c r="U5" s="25"/>
      <c r="V5" s="25"/>
      <c r="W5" s="24"/>
      <c r="X5" s="26"/>
    </row>
    <row r="6" spans="2:28" ht="15.75" customHeight="1" x14ac:dyDescent="0.2">
      <c r="D6" s="10" t="s">
        <v>11</v>
      </c>
      <c r="F6" s="10" t="s">
        <v>12</v>
      </c>
      <c r="G6" s="11"/>
      <c r="H6" s="10" t="s">
        <v>11</v>
      </c>
      <c r="I6" s="12"/>
      <c r="J6" s="10" t="s">
        <v>13</v>
      </c>
      <c r="K6" s="12"/>
      <c r="L6" s="10" t="s">
        <v>14</v>
      </c>
      <c r="M6" s="14"/>
      <c r="N6" s="15" t="s">
        <v>11</v>
      </c>
      <c r="O6" s="23"/>
      <c r="P6" s="11" t="s">
        <v>15</v>
      </c>
      <c r="Q6" s="16"/>
      <c r="R6" s="11" t="s">
        <v>16</v>
      </c>
      <c r="S6" s="16"/>
      <c r="T6" s="25" t="s">
        <v>17</v>
      </c>
      <c r="U6" s="25"/>
      <c r="V6" s="25" t="s">
        <v>18</v>
      </c>
      <c r="W6" s="27"/>
      <c r="X6" s="17" t="s">
        <v>19</v>
      </c>
    </row>
    <row r="7" spans="2:28" ht="15.75" customHeight="1" x14ac:dyDescent="0.2">
      <c r="D7" s="15" t="s">
        <v>20</v>
      </c>
      <c r="F7" s="15" t="s">
        <v>13</v>
      </c>
      <c r="G7" s="15"/>
      <c r="H7" s="10" t="s">
        <v>21</v>
      </c>
      <c r="I7" s="14"/>
      <c r="J7" s="10" t="s">
        <v>22</v>
      </c>
      <c r="K7" s="14"/>
      <c r="L7" s="10" t="s">
        <v>13</v>
      </c>
      <c r="M7" s="12"/>
      <c r="N7" s="11" t="s">
        <v>23</v>
      </c>
      <c r="O7" s="23"/>
      <c r="P7" s="11" t="s">
        <v>24</v>
      </c>
      <c r="Q7" s="16"/>
      <c r="R7" s="11" t="s">
        <v>25</v>
      </c>
      <c r="S7" s="16"/>
      <c r="T7" s="28" t="s">
        <v>26</v>
      </c>
      <c r="U7" s="29"/>
      <c r="V7" s="29" t="s">
        <v>27</v>
      </c>
      <c r="W7" s="16"/>
      <c r="X7" s="17" t="s">
        <v>28</v>
      </c>
    </row>
    <row r="8" spans="2:28" ht="15.75" customHeight="1" x14ac:dyDescent="0.2">
      <c r="B8" s="30" t="s">
        <v>29</v>
      </c>
      <c r="C8" s="31" t="s">
        <v>30</v>
      </c>
      <c r="D8" s="10" t="s">
        <v>31</v>
      </c>
      <c r="F8" s="32" t="s">
        <v>32</v>
      </c>
      <c r="G8" s="11"/>
      <c r="I8" s="12"/>
      <c r="J8" s="34"/>
      <c r="K8" s="12"/>
      <c r="L8" s="35"/>
      <c r="M8" s="12"/>
      <c r="N8" s="36" t="s">
        <v>33</v>
      </c>
      <c r="O8" s="23"/>
      <c r="P8" s="37" t="s">
        <v>34</v>
      </c>
      <c r="Q8" s="16"/>
      <c r="R8" s="37" t="s">
        <v>35</v>
      </c>
      <c r="S8" s="16"/>
      <c r="T8" s="37" t="s">
        <v>36</v>
      </c>
      <c r="U8" s="11"/>
      <c r="V8" s="11" t="s">
        <v>37</v>
      </c>
      <c r="W8" s="16"/>
      <c r="X8" s="38"/>
    </row>
    <row r="9" spans="2:28" ht="12" x14ac:dyDescent="0.2">
      <c r="D9" s="3"/>
      <c r="F9" s="3"/>
      <c r="G9" s="4"/>
      <c r="H9" s="3"/>
      <c r="I9" s="5"/>
      <c r="J9" s="3"/>
      <c r="K9" s="5"/>
      <c r="L9" s="3"/>
      <c r="M9" s="5"/>
      <c r="N9" s="11"/>
      <c r="O9" s="39"/>
      <c r="P9" s="4"/>
      <c r="Q9" s="6"/>
      <c r="R9" s="4"/>
      <c r="S9" s="6"/>
      <c r="T9" s="4"/>
      <c r="U9" s="4"/>
      <c r="V9" s="4"/>
      <c r="W9" s="6"/>
      <c r="X9" s="40"/>
    </row>
    <row r="10" spans="2:28" ht="15.75" customHeight="1" x14ac:dyDescent="0.2">
      <c r="B10" s="18">
        <v>1110001</v>
      </c>
      <c r="C10" s="41" t="s">
        <v>38</v>
      </c>
      <c r="D10" s="42">
        <f>48200-20000</f>
        <v>28200</v>
      </c>
      <c r="F10" s="4">
        <f>48200-20000+2100</f>
        <v>30300</v>
      </c>
      <c r="G10" s="4"/>
      <c r="H10" s="3">
        <v>0</v>
      </c>
      <c r="I10" s="43"/>
      <c r="J10" s="3"/>
      <c r="K10" s="43"/>
      <c r="L10" s="3">
        <f>+F10+H10+J10</f>
        <v>30300</v>
      </c>
      <c r="M10" s="43"/>
      <c r="N10" s="4">
        <f>69637+40488</f>
        <v>110125</v>
      </c>
      <c r="O10" s="44"/>
      <c r="P10" s="4">
        <v>3465</v>
      </c>
      <c r="Q10" s="6"/>
      <c r="R10" s="4"/>
      <c r="S10" s="6"/>
      <c r="T10" s="4"/>
      <c r="U10" s="4"/>
      <c r="V10" s="4"/>
      <c r="W10" s="6"/>
      <c r="X10" s="40">
        <f>L10+N10+P10+R10+T10</f>
        <v>143890</v>
      </c>
      <c r="AB10" s="160">
        <f>107725+2400</f>
        <v>110125</v>
      </c>
    </row>
    <row r="11" spans="2:28" ht="15.75" customHeight="1" x14ac:dyDescent="0.2">
      <c r="B11" s="18">
        <v>1111001</v>
      </c>
      <c r="C11" s="41" t="s">
        <v>39</v>
      </c>
      <c r="D11" s="3">
        <f>76046</f>
        <v>76046</v>
      </c>
      <c r="F11" s="4">
        <v>81046</v>
      </c>
      <c r="G11" s="4"/>
      <c r="H11" s="3">
        <v>0</v>
      </c>
      <c r="I11" s="5"/>
      <c r="J11" s="3"/>
      <c r="K11" s="5"/>
      <c r="L11" s="3">
        <f>+F11+H11+J11</f>
        <v>81046</v>
      </c>
      <c r="M11" s="5"/>
      <c r="N11" s="4">
        <f>275987+77724</f>
        <v>353711</v>
      </c>
      <c r="O11" s="23"/>
      <c r="P11" s="4">
        <v>827</v>
      </c>
      <c r="Q11" s="6"/>
      <c r="R11" s="4"/>
      <c r="S11" s="6"/>
      <c r="T11" s="4"/>
      <c r="U11" s="4"/>
      <c r="V11" s="4"/>
      <c r="W11" s="6"/>
      <c r="X11" s="40">
        <f>L11+N11+P11+R11+T11</f>
        <v>435584</v>
      </c>
      <c r="AB11" s="160">
        <f>143890-AB10</f>
        <v>33765</v>
      </c>
    </row>
    <row r="12" spans="2:28" ht="15.75" customHeight="1" x14ac:dyDescent="0.2">
      <c r="B12" s="18">
        <v>1111305</v>
      </c>
      <c r="C12" s="41" t="s">
        <v>40</v>
      </c>
      <c r="D12" s="3"/>
      <c r="F12" s="4">
        <v>56440</v>
      </c>
      <c r="G12" s="11"/>
      <c r="H12" s="3"/>
      <c r="I12" s="5"/>
      <c r="J12" s="4"/>
      <c r="K12" s="45"/>
      <c r="L12" s="3">
        <f>+F12+H12+J12</f>
        <v>56440</v>
      </c>
      <c r="M12" s="5"/>
      <c r="N12" s="4">
        <f>169923+840</f>
        <v>170763</v>
      </c>
      <c r="O12" s="44"/>
      <c r="P12" s="4">
        <v>15240</v>
      </c>
      <c r="Q12" s="6"/>
      <c r="R12" s="4"/>
      <c r="S12" s="6"/>
      <c r="T12" s="4">
        <v>5000</v>
      </c>
      <c r="U12" s="46"/>
      <c r="V12" s="4"/>
      <c r="W12" s="6"/>
      <c r="X12" s="40">
        <f>L12+N12+P12+R12+T12</f>
        <v>247443</v>
      </c>
    </row>
    <row r="13" spans="2:28" ht="15.75" customHeight="1" x14ac:dyDescent="0.2">
      <c r="C13" s="47" t="s">
        <v>41</v>
      </c>
      <c r="D13" s="39">
        <f>SUM(D12:D12)</f>
        <v>0</v>
      </c>
      <c r="F13" s="48">
        <f>SUM(F10:F12)</f>
        <v>167786</v>
      </c>
      <c r="G13" s="4"/>
      <c r="H13" s="48">
        <f>SUM(H12:H12)</f>
        <v>0</v>
      </c>
      <c r="I13" s="43"/>
      <c r="J13" s="48">
        <f>SUM(J10:J12)</f>
        <v>0</v>
      </c>
      <c r="K13" s="49"/>
      <c r="L13" s="48">
        <f>SUM(L10:L12)</f>
        <v>167786</v>
      </c>
      <c r="M13" s="5"/>
      <c r="N13" s="50">
        <f>SUM(N10:N12)</f>
        <v>634599</v>
      </c>
      <c r="O13" s="39"/>
      <c r="P13" s="50">
        <f>SUM(P10:P12)</f>
        <v>19532</v>
      </c>
      <c r="Q13" s="6"/>
      <c r="R13" s="48">
        <f>SUM(R10:R12)</f>
        <v>0</v>
      </c>
      <c r="S13" s="4"/>
      <c r="T13" s="48">
        <f>SUM(T10:T12)</f>
        <v>5000</v>
      </c>
      <c r="U13" s="4"/>
      <c r="V13" s="50">
        <f>SUM(V12:V12)</f>
        <v>0</v>
      </c>
      <c r="W13" s="6"/>
      <c r="X13" s="48">
        <f>SUM(X10:X12)</f>
        <v>826917</v>
      </c>
    </row>
    <row r="14" spans="2:28" ht="12.75" customHeight="1" x14ac:dyDescent="0.2">
      <c r="D14" s="3"/>
      <c r="F14" s="3"/>
      <c r="G14" s="4"/>
      <c r="H14" s="3"/>
      <c r="I14" s="5"/>
      <c r="J14" s="3"/>
      <c r="K14" s="49"/>
      <c r="L14" s="3"/>
      <c r="M14" s="5"/>
      <c r="O14" s="39"/>
      <c r="P14" s="4"/>
      <c r="Q14" s="6"/>
      <c r="R14" s="4"/>
      <c r="S14" s="6"/>
      <c r="T14" s="4"/>
      <c r="U14" s="4"/>
      <c r="V14" s="4"/>
      <c r="W14" s="6"/>
      <c r="X14" s="40"/>
    </row>
    <row r="15" spans="2:28" ht="15.75" customHeight="1" x14ac:dyDescent="0.2">
      <c r="B15" s="18">
        <v>1111301</v>
      </c>
      <c r="C15" s="41" t="s">
        <v>42</v>
      </c>
      <c r="D15" s="3"/>
      <c r="F15" s="4">
        <v>11306</v>
      </c>
      <c r="G15" s="11"/>
      <c r="H15" s="3"/>
      <c r="I15" s="5"/>
      <c r="J15" s="4">
        <v>9600</v>
      </c>
      <c r="K15" s="51" t="s">
        <v>43</v>
      </c>
      <c r="L15" s="3">
        <f t="shared" ref="L15:L22" si="0">+F15+H15+J15</f>
        <v>20906</v>
      </c>
      <c r="M15" s="5"/>
      <c r="N15" s="4">
        <v>293912</v>
      </c>
      <c r="O15" s="44"/>
      <c r="P15" s="4">
        <v>21146</v>
      </c>
      <c r="Q15" s="6"/>
      <c r="R15" s="4"/>
      <c r="S15" s="6"/>
      <c r="T15" s="4"/>
      <c r="U15" s="46"/>
      <c r="V15" s="4"/>
      <c r="W15" s="6"/>
      <c r="X15" s="40">
        <f t="shared" ref="X15:X22" si="1">L15+N15+P15+R15+T15</f>
        <v>335964</v>
      </c>
    </row>
    <row r="16" spans="2:28" ht="15.75" customHeight="1" x14ac:dyDescent="0.2">
      <c r="B16" s="18">
        <v>1111302</v>
      </c>
      <c r="C16" s="41" t="s">
        <v>44</v>
      </c>
      <c r="D16" s="3"/>
      <c r="F16" s="4">
        <v>5000</v>
      </c>
      <c r="G16" s="11"/>
      <c r="H16" s="3"/>
      <c r="I16" s="5"/>
      <c r="J16" s="4">
        <v>3500</v>
      </c>
      <c r="K16" s="51" t="s">
        <v>43</v>
      </c>
      <c r="L16" s="3">
        <f t="shared" si="0"/>
        <v>8500</v>
      </c>
      <c r="M16" s="11"/>
      <c r="N16" s="4">
        <f>201419-96761</f>
        <v>104658</v>
      </c>
      <c r="O16" s="45"/>
      <c r="P16" s="4">
        <v>20</v>
      </c>
      <c r="Q16" s="6"/>
      <c r="R16" s="4"/>
      <c r="S16" s="6"/>
      <c r="T16" s="4"/>
      <c r="U16" s="46"/>
      <c r="V16" s="4"/>
      <c r="W16" s="6"/>
      <c r="X16" s="40">
        <f t="shared" si="1"/>
        <v>113178</v>
      </c>
    </row>
    <row r="17" spans="2:27" ht="15.75" customHeight="1" x14ac:dyDescent="0.2">
      <c r="B17" s="18">
        <v>1114003</v>
      </c>
      <c r="C17" s="41" t="s">
        <v>45</v>
      </c>
      <c r="D17" s="42">
        <v>6500</v>
      </c>
      <c r="F17" s="4">
        <v>5000</v>
      </c>
      <c r="G17" s="27"/>
      <c r="H17" s="3">
        <v>0</v>
      </c>
      <c r="I17" s="43"/>
      <c r="J17" s="4">
        <v>25000</v>
      </c>
      <c r="K17" s="51" t="s">
        <v>43</v>
      </c>
      <c r="L17" s="3">
        <f t="shared" si="0"/>
        <v>30000</v>
      </c>
      <c r="M17" s="5"/>
      <c r="N17" s="4">
        <v>211813</v>
      </c>
      <c r="P17" s="4"/>
      <c r="Q17" s="6"/>
      <c r="R17" s="4"/>
      <c r="T17" s="4"/>
      <c r="U17" s="4"/>
      <c r="V17" s="4"/>
      <c r="X17" s="40">
        <f t="shared" si="1"/>
        <v>241813</v>
      </c>
    </row>
    <row r="18" spans="2:27" ht="15.75" customHeight="1" x14ac:dyDescent="0.2">
      <c r="B18" s="18">
        <v>1114001</v>
      </c>
      <c r="C18" s="41" t="s">
        <v>46</v>
      </c>
      <c r="D18" s="42">
        <v>6500</v>
      </c>
      <c r="F18" s="4">
        <f>32519</f>
        <v>32519</v>
      </c>
      <c r="G18" s="44"/>
      <c r="H18" s="3">
        <v>0</v>
      </c>
      <c r="I18" s="43"/>
      <c r="J18" s="4"/>
      <c r="K18" s="44"/>
      <c r="L18" s="3">
        <f t="shared" si="0"/>
        <v>32519</v>
      </c>
      <c r="M18" s="5"/>
      <c r="N18" s="4">
        <f>210525+81783</f>
        <v>292308</v>
      </c>
      <c r="P18" s="4"/>
      <c r="Q18" s="6"/>
      <c r="R18" s="4"/>
      <c r="T18" s="4"/>
      <c r="U18" s="4"/>
      <c r="V18" s="4"/>
      <c r="X18" s="40">
        <f t="shared" si="1"/>
        <v>324827</v>
      </c>
      <c r="AA18" s="1" t="s">
        <v>47</v>
      </c>
    </row>
    <row r="19" spans="2:27" ht="15.75" customHeight="1" x14ac:dyDescent="0.2">
      <c r="B19" s="18">
        <v>1114008</v>
      </c>
      <c r="C19" s="41" t="s">
        <v>48</v>
      </c>
      <c r="D19" s="3"/>
      <c r="F19" s="4">
        <v>5000</v>
      </c>
      <c r="G19" s="44"/>
      <c r="H19" s="3"/>
      <c r="I19" s="43"/>
      <c r="J19" s="4"/>
      <c r="K19" s="44"/>
      <c r="L19" s="3">
        <f t="shared" si="0"/>
        <v>5000</v>
      </c>
      <c r="M19" s="5"/>
      <c r="P19" s="4"/>
      <c r="Q19" s="6"/>
      <c r="R19" s="4"/>
      <c r="T19" s="4"/>
      <c r="U19" s="4"/>
      <c r="V19" s="4"/>
      <c r="X19" s="40">
        <f t="shared" si="1"/>
        <v>5000</v>
      </c>
    </row>
    <row r="20" spans="2:27" ht="15.75" customHeight="1" x14ac:dyDescent="0.2">
      <c r="B20" s="18">
        <v>1113501</v>
      </c>
      <c r="C20" s="41" t="s">
        <v>49</v>
      </c>
      <c r="D20" s="3">
        <f>172863-53000</f>
        <v>119863</v>
      </c>
      <c r="E20" s="45"/>
      <c r="F20" s="4">
        <f>558271-488976</f>
        <v>69295</v>
      </c>
      <c r="G20" s="45"/>
      <c r="H20" s="3">
        <v>0</v>
      </c>
      <c r="J20" s="55"/>
      <c r="K20" s="45"/>
      <c r="L20" s="3">
        <f t="shared" si="0"/>
        <v>69295</v>
      </c>
      <c r="M20" s="11"/>
      <c r="N20" s="4">
        <f>2241493+34896</f>
        <v>2276389</v>
      </c>
      <c r="O20" s="45"/>
      <c r="P20" s="4">
        <v>21068</v>
      </c>
      <c r="Q20" s="6"/>
      <c r="R20" s="4"/>
      <c r="S20" s="6"/>
      <c r="T20" s="4">
        <v>81496</v>
      </c>
      <c r="U20" s="4"/>
      <c r="V20" s="4"/>
      <c r="W20" s="6"/>
      <c r="X20" s="40">
        <f t="shared" si="1"/>
        <v>2448248</v>
      </c>
      <c r="AA20" s="1" t="s">
        <v>50</v>
      </c>
    </row>
    <row r="21" spans="2:27" ht="15.75" customHeight="1" x14ac:dyDescent="0.2">
      <c r="B21" s="18">
        <v>1113521</v>
      </c>
      <c r="C21" s="41" t="s">
        <v>51</v>
      </c>
      <c r="D21" s="3"/>
      <c r="E21" s="45"/>
      <c r="F21" s="4">
        <v>0</v>
      </c>
      <c r="G21" s="45"/>
      <c r="H21" s="3">
        <v>0</v>
      </c>
      <c r="J21" s="55"/>
      <c r="K21" s="45"/>
      <c r="L21" s="3">
        <f t="shared" si="0"/>
        <v>0</v>
      </c>
      <c r="M21" s="11"/>
      <c r="O21" s="45"/>
      <c r="P21" s="4">
        <v>22661</v>
      </c>
      <c r="Q21" s="6"/>
      <c r="R21" s="4"/>
      <c r="S21" s="56"/>
      <c r="T21" s="4"/>
      <c r="U21" s="4"/>
      <c r="V21" s="4"/>
      <c r="W21" s="6"/>
      <c r="X21" s="40">
        <f t="shared" si="1"/>
        <v>22661</v>
      </c>
    </row>
    <row r="22" spans="2:27" ht="15.75" customHeight="1" x14ac:dyDescent="0.2">
      <c r="B22" s="18">
        <v>1113503</v>
      </c>
      <c r="C22" s="41" t="s">
        <v>52</v>
      </c>
      <c r="D22" s="3">
        <f>172863-53000</f>
        <v>119863</v>
      </c>
      <c r="E22" s="45"/>
      <c r="F22" s="57">
        <f>10000+9000</f>
        <v>19000</v>
      </c>
      <c r="G22" s="4"/>
      <c r="H22" s="42">
        <v>0</v>
      </c>
      <c r="I22" s="43"/>
      <c r="J22" s="58"/>
      <c r="K22" s="5"/>
      <c r="L22" s="42">
        <f t="shared" si="0"/>
        <v>19000</v>
      </c>
      <c r="M22" s="5"/>
      <c r="N22" s="57"/>
      <c r="O22" s="23"/>
      <c r="P22" s="57"/>
      <c r="Q22" s="6"/>
      <c r="R22" s="57"/>
      <c r="S22" s="6"/>
      <c r="T22" s="57"/>
      <c r="U22" s="4"/>
      <c r="V22" s="4"/>
      <c r="W22" s="6"/>
      <c r="X22" s="40">
        <f t="shared" si="1"/>
        <v>19000</v>
      </c>
    </row>
    <row r="23" spans="2:27" ht="15.75" customHeight="1" x14ac:dyDescent="0.2">
      <c r="C23" s="47" t="s">
        <v>53</v>
      </c>
      <c r="D23" s="39" t="e">
        <f>SUM(#REF!)</f>
        <v>#REF!</v>
      </c>
      <c r="F23" s="48">
        <f>SUM(F15:F22)</f>
        <v>147120</v>
      </c>
      <c r="G23" s="4"/>
      <c r="H23" s="48">
        <f>SUM(H15:H22)</f>
        <v>0</v>
      </c>
      <c r="I23" s="43"/>
      <c r="J23" s="48">
        <f>SUM(J15:J22)</f>
        <v>38100</v>
      </c>
      <c r="K23" s="5"/>
      <c r="L23" s="48">
        <f>SUM(L15:L22)</f>
        <v>185220</v>
      </c>
      <c r="M23" s="5"/>
      <c r="N23" s="50">
        <f>SUM(N15:N22)</f>
        <v>3179080</v>
      </c>
      <c r="O23" s="39"/>
      <c r="P23" s="48">
        <f>SUM(P15:P22)</f>
        <v>64895</v>
      </c>
      <c r="Q23" s="6"/>
      <c r="R23" s="48">
        <f>SUM(R15:R22)</f>
        <v>0</v>
      </c>
      <c r="S23" s="4"/>
      <c r="T23" s="48">
        <f>SUM(T15:T22)</f>
        <v>81496</v>
      </c>
      <c r="U23" s="4"/>
      <c r="V23" s="50">
        <f>SUM(V15:V16)</f>
        <v>0</v>
      </c>
      <c r="W23" s="6"/>
      <c r="X23" s="48">
        <f>SUM(X15:X22)</f>
        <v>3510691</v>
      </c>
    </row>
    <row r="24" spans="2:27" ht="12" x14ac:dyDescent="0.2">
      <c r="C24" s="47"/>
      <c r="D24" s="39"/>
      <c r="F24" s="3"/>
      <c r="G24" s="4"/>
      <c r="H24" s="3"/>
      <c r="I24" s="43"/>
      <c r="J24" s="3"/>
      <c r="K24" s="5"/>
      <c r="L24" s="3"/>
      <c r="M24" s="5"/>
      <c r="O24" s="39"/>
      <c r="P24" s="4"/>
      <c r="Q24" s="6"/>
      <c r="R24" s="3"/>
      <c r="S24" s="4"/>
      <c r="T24" s="3"/>
      <c r="U24" s="4"/>
      <c r="V24" s="4"/>
      <c r="W24" s="6"/>
      <c r="X24" s="3"/>
    </row>
    <row r="25" spans="2:27" ht="12.75" customHeight="1" x14ac:dyDescent="0.2">
      <c r="B25" s="18">
        <v>1114501</v>
      </c>
      <c r="C25" s="1" t="s">
        <v>54</v>
      </c>
      <c r="D25" s="3">
        <v>18000</v>
      </c>
      <c r="F25" s="4">
        <v>100269</v>
      </c>
      <c r="G25" s="4"/>
      <c r="H25" s="3">
        <v>0</v>
      </c>
      <c r="I25" s="5"/>
      <c r="J25" s="3"/>
      <c r="K25" s="5"/>
      <c r="L25" s="3">
        <v>100269</v>
      </c>
      <c r="M25" s="5"/>
      <c r="N25" s="4">
        <f>1343502+250967+(1804+47720)</f>
        <v>1643993</v>
      </c>
      <c r="O25" s="5" t="s">
        <v>55</v>
      </c>
      <c r="P25" s="4">
        <v>6601</v>
      </c>
      <c r="Q25" s="6"/>
      <c r="R25" s="4"/>
      <c r="S25" s="6"/>
      <c r="T25" s="4"/>
      <c r="U25" s="4"/>
      <c r="V25" s="4"/>
      <c r="W25" s="6"/>
      <c r="X25" s="40">
        <f t="shared" ref="X25:X32" si="2">L25+N25+P25+R25+T25</f>
        <v>1750863</v>
      </c>
    </row>
    <row r="26" spans="2:27" ht="15.75" customHeight="1" x14ac:dyDescent="0.2">
      <c r="B26" s="18">
        <v>1113008</v>
      </c>
      <c r="C26" s="41" t="s">
        <v>56</v>
      </c>
      <c r="D26" s="3">
        <v>120000</v>
      </c>
      <c r="F26" s="4">
        <v>5000</v>
      </c>
      <c r="G26" s="44"/>
      <c r="H26" s="3">
        <v>0</v>
      </c>
      <c r="I26" s="5"/>
      <c r="J26" s="3">
        <v>-1804</v>
      </c>
      <c r="K26" s="5" t="s">
        <v>55</v>
      </c>
      <c r="L26" s="3">
        <f t="shared" ref="L26:L32" si="3">+F26+H26+J26</f>
        <v>3196</v>
      </c>
      <c r="M26" s="5"/>
      <c r="O26" s="39"/>
      <c r="P26" s="4"/>
      <c r="Q26" s="6"/>
      <c r="R26" s="4"/>
      <c r="S26" s="6"/>
      <c r="T26" s="4"/>
      <c r="U26" s="4"/>
      <c r="V26" s="4"/>
      <c r="W26" s="6"/>
      <c r="X26" s="40">
        <f t="shared" si="2"/>
        <v>3196</v>
      </c>
      <c r="Y26" s="59"/>
    </row>
    <row r="27" spans="2:27" ht="15.75" customHeight="1" x14ac:dyDescent="0.2">
      <c r="B27" s="18">
        <v>1113406</v>
      </c>
      <c r="C27" s="41" t="s">
        <v>57</v>
      </c>
      <c r="D27" s="3"/>
      <c r="F27" s="4">
        <v>47720</v>
      </c>
      <c r="G27" s="4"/>
      <c r="H27" s="3"/>
      <c r="I27" s="5"/>
      <c r="J27" s="3">
        <v>-47720</v>
      </c>
      <c r="K27" s="5" t="s">
        <v>55</v>
      </c>
      <c r="L27" s="3">
        <f t="shared" si="3"/>
        <v>0</v>
      </c>
      <c r="M27" s="5"/>
      <c r="O27" s="39"/>
      <c r="P27" s="4"/>
      <c r="Q27" s="6"/>
      <c r="R27" s="4"/>
      <c r="S27" s="6"/>
      <c r="T27" s="4"/>
      <c r="U27" s="4"/>
      <c r="V27" s="4"/>
      <c r="W27" s="6"/>
      <c r="X27" s="40">
        <f t="shared" si="2"/>
        <v>0</v>
      </c>
      <c r="Y27" s="59"/>
    </row>
    <row r="28" spans="2:27" ht="15.75" customHeight="1" x14ac:dyDescent="0.2">
      <c r="B28" s="18">
        <v>1114523</v>
      </c>
      <c r="C28" s="41" t="s">
        <v>58</v>
      </c>
      <c r="D28" s="3">
        <v>0</v>
      </c>
      <c r="F28" s="4">
        <v>56142</v>
      </c>
      <c r="G28" s="4"/>
      <c r="H28" s="3">
        <v>0</v>
      </c>
      <c r="I28" s="5"/>
      <c r="J28" s="3"/>
      <c r="K28" s="5"/>
      <c r="L28" s="3">
        <f t="shared" si="3"/>
        <v>56142</v>
      </c>
      <c r="M28" s="5"/>
      <c r="O28" s="23"/>
      <c r="P28" s="4">
        <v>5834</v>
      </c>
      <c r="Q28" s="6"/>
      <c r="R28" s="4"/>
      <c r="S28" s="6"/>
      <c r="T28" s="4"/>
      <c r="U28" s="4"/>
      <c r="V28" s="4"/>
      <c r="W28" s="6"/>
      <c r="X28" s="40">
        <f t="shared" si="2"/>
        <v>61976</v>
      </c>
      <c r="Y28" s="59"/>
    </row>
    <row r="29" spans="2:27" ht="15.75" customHeight="1" x14ac:dyDescent="0.2">
      <c r="B29" s="18">
        <v>1114525</v>
      </c>
      <c r="C29" s="41" t="s">
        <v>59</v>
      </c>
      <c r="D29" s="3"/>
      <c r="F29" s="4"/>
      <c r="G29" s="4"/>
      <c r="H29" s="3"/>
      <c r="I29" s="5"/>
      <c r="J29" s="3"/>
      <c r="K29" s="5"/>
      <c r="L29" s="3"/>
      <c r="M29" s="5"/>
      <c r="O29" s="23"/>
      <c r="P29" s="4"/>
      <c r="Q29" s="6"/>
      <c r="R29" s="4"/>
      <c r="S29" s="6"/>
      <c r="T29" s="4">
        <v>91200</v>
      </c>
      <c r="U29" s="4"/>
      <c r="V29" s="4"/>
      <c r="W29" s="6"/>
      <c r="X29" s="40">
        <f t="shared" si="2"/>
        <v>91200</v>
      </c>
      <c r="Y29" s="59"/>
    </row>
    <row r="30" spans="2:27" ht="15.75" customHeight="1" x14ac:dyDescent="0.2">
      <c r="B30" s="18">
        <v>1115201</v>
      </c>
      <c r="C30" s="41" t="s">
        <v>60</v>
      </c>
      <c r="D30" s="3">
        <v>1150</v>
      </c>
      <c r="F30" s="4">
        <f>4150-1200</f>
        <v>2950</v>
      </c>
      <c r="H30" s="3">
        <v>0</v>
      </c>
      <c r="I30" s="43"/>
      <c r="J30" s="3"/>
      <c r="K30" s="5"/>
      <c r="L30" s="3">
        <f t="shared" si="3"/>
        <v>2950</v>
      </c>
      <c r="M30" s="5"/>
      <c r="O30" s="39"/>
      <c r="P30" s="4"/>
      <c r="Q30" s="6"/>
      <c r="R30" s="4"/>
      <c r="S30" s="6"/>
      <c r="T30" s="4"/>
      <c r="U30" s="4"/>
      <c r="V30" s="4"/>
      <c r="W30" s="6"/>
      <c r="X30" s="40">
        <f t="shared" si="2"/>
        <v>2950</v>
      </c>
      <c r="Y30" s="59"/>
    </row>
    <row r="31" spans="2:27" ht="15.75" customHeight="1" x14ac:dyDescent="0.2">
      <c r="B31" s="18">
        <v>1115301</v>
      </c>
      <c r="C31" s="41" t="s">
        <v>61</v>
      </c>
      <c r="D31" s="3">
        <v>36500</v>
      </c>
      <c r="F31" s="4">
        <f>30500+15000+15000-10000-5113+5000</f>
        <v>50387</v>
      </c>
      <c r="G31" s="43"/>
      <c r="H31" s="3">
        <v>0</v>
      </c>
      <c r="I31" s="43"/>
      <c r="J31" s="3"/>
      <c r="K31" s="43"/>
      <c r="L31" s="3">
        <f t="shared" si="3"/>
        <v>50387</v>
      </c>
      <c r="M31" s="5"/>
      <c r="O31" s="39"/>
      <c r="P31" s="4"/>
      <c r="Q31" s="6"/>
      <c r="R31" s="4"/>
      <c r="S31" s="6"/>
      <c r="T31" s="4"/>
      <c r="U31" s="4"/>
      <c r="V31" s="4"/>
      <c r="W31" s="6"/>
      <c r="X31" s="40">
        <f t="shared" si="2"/>
        <v>50387</v>
      </c>
      <c r="Y31" s="59"/>
    </row>
    <row r="32" spans="2:27" ht="15.75" customHeight="1" x14ac:dyDescent="0.2">
      <c r="B32" s="18">
        <v>1117101</v>
      </c>
      <c r="C32" s="41" t="s">
        <v>62</v>
      </c>
      <c r="D32" s="42">
        <v>7000</v>
      </c>
      <c r="F32" s="4">
        <v>8756</v>
      </c>
      <c r="G32" s="4"/>
      <c r="H32" s="3">
        <v>0</v>
      </c>
      <c r="I32" s="5"/>
      <c r="J32" s="4"/>
      <c r="K32" s="44"/>
      <c r="L32" s="3">
        <f t="shared" si="3"/>
        <v>8756</v>
      </c>
      <c r="M32" s="5"/>
      <c r="N32" s="4">
        <v>405086</v>
      </c>
      <c r="O32" s="39"/>
      <c r="P32" s="4">
        <v>24828</v>
      </c>
      <c r="Q32" s="6"/>
      <c r="R32" s="4"/>
      <c r="S32" s="6"/>
      <c r="T32" s="4"/>
      <c r="U32" s="4"/>
      <c r="V32" s="4"/>
      <c r="W32" s="6"/>
      <c r="X32" s="40">
        <f t="shared" si="2"/>
        <v>438670</v>
      </c>
      <c r="Y32" s="59"/>
    </row>
    <row r="33" spans="2:24" ht="12" x14ac:dyDescent="0.2">
      <c r="C33" s="47" t="s">
        <v>63</v>
      </c>
      <c r="D33" s="48" t="e">
        <f>+#REF!+#REF!+#REF!+#REF!</f>
        <v>#REF!</v>
      </c>
      <c r="F33" s="48">
        <f>SUM(F25:F32)</f>
        <v>271224</v>
      </c>
      <c r="G33" s="4"/>
      <c r="H33" s="48">
        <f>SUM(H25:H32)</f>
        <v>0</v>
      </c>
      <c r="I33" s="43"/>
      <c r="J33" s="48">
        <f>SUM(J25:J32)</f>
        <v>-49524</v>
      </c>
      <c r="K33" s="5"/>
      <c r="L33" s="48">
        <f>SUM(L25:L32)</f>
        <v>221700</v>
      </c>
      <c r="M33" s="5"/>
      <c r="N33" s="50">
        <f>SUM(N25:N32)</f>
        <v>2049079</v>
      </c>
      <c r="O33" s="39"/>
      <c r="P33" s="50">
        <f>SUM(P25:P32)</f>
        <v>37263</v>
      </c>
      <c r="Q33" s="6"/>
      <c r="R33" s="48">
        <f>SUM(R25:R32)</f>
        <v>0</v>
      </c>
      <c r="S33" s="4"/>
      <c r="T33" s="48">
        <f>SUM(T25:T32)</f>
        <v>91200</v>
      </c>
      <c r="U33" s="4"/>
      <c r="V33" s="50" t="e">
        <f>+#REF!+#REF!+#REF!</f>
        <v>#REF!</v>
      </c>
      <c r="W33" s="6"/>
      <c r="X33" s="48">
        <f>SUM(X25:X32)</f>
        <v>2399242</v>
      </c>
    </row>
    <row r="34" spans="2:24" ht="12" x14ac:dyDescent="0.2">
      <c r="C34" s="60"/>
      <c r="D34" s="39"/>
      <c r="F34" s="39"/>
      <c r="G34" s="39"/>
      <c r="H34" s="39"/>
      <c r="I34" s="61"/>
      <c r="J34" s="39"/>
      <c r="K34" s="61"/>
      <c r="L34" s="39"/>
      <c r="M34" s="61"/>
      <c r="N34" s="39"/>
      <c r="O34" s="39"/>
      <c r="P34" s="39"/>
      <c r="Q34" s="62"/>
      <c r="R34" s="39"/>
      <c r="S34" s="62"/>
      <c r="T34" s="39"/>
      <c r="U34" s="39"/>
      <c r="V34" s="39"/>
      <c r="W34" s="62"/>
      <c r="X34" s="40"/>
    </row>
    <row r="35" spans="2:24" ht="16.5" customHeight="1" x14ac:dyDescent="0.2">
      <c r="B35" s="18">
        <v>1116001</v>
      </c>
      <c r="C35" s="41" t="s">
        <v>64</v>
      </c>
      <c r="D35" s="39"/>
      <c r="F35" s="39">
        <f>15870-5400</f>
        <v>10470</v>
      </c>
      <c r="G35" s="39"/>
      <c r="H35" s="39">
        <v>0</v>
      </c>
      <c r="I35" s="61"/>
      <c r="J35" s="39"/>
      <c r="K35" s="61"/>
      <c r="L35" s="3">
        <f>+F35+H35+J35</f>
        <v>10470</v>
      </c>
      <c r="M35" s="5"/>
      <c r="N35" s="39">
        <v>403751</v>
      </c>
      <c r="O35" s="39"/>
      <c r="P35" s="39"/>
      <c r="Q35" s="6"/>
      <c r="R35" s="39"/>
      <c r="S35" s="6"/>
      <c r="T35" s="4"/>
      <c r="U35" s="4"/>
      <c r="V35" s="4"/>
      <c r="W35" s="6"/>
      <c r="X35" s="40">
        <f t="shared" ref="X35:X56" si="4">L35+N35+P35+R35+T35</f>
        <v>414221</v>
      </c>
    </row>
    <row r="36" spans="2:24" ht="16.5" customHeight="1" x14ac:dyDescent="0.2">
      <c r="B36" s="18">
        <v>1116002</v>
      </c>
      <c r="C36" s="41" t="s">
        <v>65</v>
      </c>
      <c r="D36" s="42">
        <f>24700+1000</f>
        <v>25700</v>
      </c>
      <c r="F36" s="4">
        <v>37568</v>
      </c>
      <c r="G36" s="4"/>
      <c r="H36" s="3">
        <v>0</v>
      </c>
      <c r="I36" s="43"/>
      <c r="J36" s="3"/>
      <c r="K36" s="5"/>
      <c r="L36" s="3">
        <f>+F36+H36+J36</f>
        <v>37568</v>
      </c>
      <c r="M36" s="5"/>
      <c r="O36" s="23"/>
      <c r="P36" s="4">
        <v>3454</v>
      </c>
      <c r="Q36" s="6"/>
      <c r="R36" s="4"/>
      <c r="S36" s="6"/>
      <c r="T36" s="4"/>
      <c r="U36" s="4"/>
      <c r="V36" s="4"/>
      <c r="W36" s="6"/>
      <c r="X36" s="40">
        <f t="shared" si="4"/>
        <v>41022</v>
      </c>
    </row>
    <row r="37" spans="2:24" ht="16.5" customHeight="1" x14ac:dyDescent="0.2">
      <c r="B37" s="18">
        <v>1116102</v>
      </c>
      <c r="C37" s="41" t="s">
        <v>66</v>
      </c>
      <c r="D37" s="3">
        <v>65400</v>
      </c>
      <c r="F37" s="4">
        <f>94886+20000</f>
        <v>114886</v>
      </c>
      <c r="G37" s="43"/>
      <c r="H37" s="3">
        <v>0</v>
      </c>
      <c r="I37" s="43"/>
      <c r="J37" s="3"/>
      <c r="K37" s="5"/>
      <c r="L37" s="3">
        <f>+F37+H37+J37</f>
        <v>114886</v>
      </c>
      <c r="M37" s="5"/>
      <c r="O37" s="39"/>
      <c r="P37" s="4">
        <v>2000</v>
      </c>
      <c r="Q37" s="6"/>
      <c r="R37" s="4"/>
      <c r="S37" s="44"/>
      <c r="T37" s="4"/>
      <c r="U37" s="4"/>
      <c r="V37" s="4"/>
      <c r="W37" s="44"/>
      <c r="X37" s="40">
        <f t="shared" si="4"/>
        <v>116886</v>
      </c>
    </row>
    <row r="38" spans="2:24" ht="15.75" customHeight="1" x14ac:dyDescent="0.2">
      <c r="B38" s="18">
        <v>1117001</v>
      </c>
      <c r="C38" s="41" t="s">
        <v>67</v>
      </c>
      <c r="D38" s="3">
        <f>30000-4752</f>
        <v>25248</v>
      </c>
      <c r="F38" s="4">
        <v>12099</v>
      </c>
      <c r="G38" s="4"/>
      <c r="H38" s="3">
        <v>0</v>
      </c>
      <c r="I38" s="49"/>
      <c r="J38" s="3"/>
      <c r="K38" s="43"/>
      <c r="L38" s="3">
        <f t="shared" ref="L38:L56" si="5">+F38+H38+J38</f>
        <v>12099</v>
      </c>
      <c r="M38" s="5"/>
      <c r="N38" s="4">
        <v>603480</v>
      </c>
      <c r="O38" s="23"/>
      <c r="P38" s="4">
        <v>3053</v>
      </c>
      <c r="Q38" s="6"/>
      <c r="R38" s="4"/>
      <c r="S38" s="6"/>
      <c r="T38" s="4">
        <v>5600</v>
      </c>
      <c r="U38" s="4"/>
      <c r="V38" s="4"/>
      <c r="W38" s="6"/>
      <c r="X38" s="40">
        <f t="shared" si="4"/>
        <v>624232</v>
      </c>
    </row>
    <row r="39" spans="2:24" ht="15.75" customHeight="1" x14ac:dyDescent="0.2">
      <c r="B39" s="18">
        <v>1117002</v>
      </c>
      <c r="C39" s="41" t="s">
        <v>68</v>
      </c>
      <c r="D39" s="3">
        <f>30000-4752</f>
        <v>25248</v>
      </c>
      <c r="F39" s="4">
        <f>3000+1350</f>
        <v>4350</v>
      </c>
      <c r="G39" s="4"/>
      <c r="H39" s="3">
        <v>0</v>
      </c>
      <c r="I39" s="49"/>
      <c r="J39" s="3"/>
      <c r="K39" s="5"/>
      <c r="L39" s="3">
        <f t="shared" si="5"/>
        <v>4350</v>
      </c>
      <c r="M39" s="5"/>
      <c r="O39" s="23"/>
      <c r="P39" s="4">
        <v>1563</v>
      </c>
      <c r="Q39" s="6"/>
      <c r="R39" s="4"/>
      <c r="S39" s="6"/>
      <c r="T39" s="4"/>
      <c r="U39" s="4"/>
      <c r="V39" s="4"/>
      <c r="W39" s="6"/>
      <c r="X39" s="40">
        <f t="shared" si="4"/>
        <v>5913</v>
      </c>
    </row>
    <row r="40" spans="2:24" ht="15.75" customHeight="1" x14ac:dyDescent="0.2">
      <c r="B40" s="18">
        <v>1117501</v>
      </c>
      <c r="C40" s="41" t="s">
        <v>69</v>
      </c>
      <c r="D40" s="3"/>
      <c r="F40" s="4">
        <v>6300</v>
      </c>
      <c r="G40" s="4"/>
      <c r="H40" s="3"/>
      <c r="I40" s="5"/>
      <c r="J40" s="4"/>
      <c r="K40" s="44"/>
      <c r="L40" s="3">
        <f t="shared" si="5"/>
        <v>6300</v>
      </c>
      <c r="M40" s="5"/>
      <c r="N40" s="4">
        <f>356498+50220</f>
        <v>406718</v>
      </c>
      <c r="O40" s="39"/>
      <c r="P40" s="4"/>
      <c r="Q40" s="6"/>
      <c r="R40" s="4"/>
      <c r="S40" s="6"/>
      <c r="T40" s="4"/>
      <c r="U40" s="4"/>
      <c r="V40" s="4"/>
      <c r="W40" s="6"/>
      <c r="X40" s="40">
        <f t="shared" si="4"/>
        <v>413018</v>
      </c>
    </row>
    <row r="41" spans="2:24" ht="15.75" customHeight="1" x14ac:dyDescent="0.2">
      <c r="B41" s="18">
        <v>1117636</v>
      </c>
      <c r="C41" s="41" t="s">
        <v>70</v>
      </c>
      <c r="D41" s="3">
        <v>0</v>
      </c>
      <c r="F41" s="4">
        <f>92200+139802</f>
        <v>232002</v>
      </c>
      <c r="G41" s="63"/>
      <c r="H41" s="3">
        <v>0</v>
      </c>
      <c r="I41" s="5"/>
      <c r="J41" s="4"/>
      <c r="K41" s="44"/>
      <c r="L41" s="3">
        <f t="shared" si="5"/>
        <v>232002</v>
      </c>
      <c r="M41" s="5"/>
      <c r="O41" s="39"/>
      <c r="P41" s="4"/>
      <c r="Q41" s="6"/>
      <c r="R41" s="4"/>
      <c r="S41" s="6"/>
      <c r="T41" s="4"/>
      <c r="U41" s="4"/>
      <c r="V41" s="4"/>
      <c r="W41" s="6"/>
      <c r="X41" s="40">
        <f t="shared" si="4"/>
        <v>232002</v>
      </c>
    </row>
    <row r="42" spans="2:24" ht="15.75" customHeight="1" x14ac:dyDescent="0.2">
      <c r="B42" s="18">
        <v>1118030</v>
      </c>
      <c r="C42" s="41" t="s">
        <v>71</v>
      </c>
      <c r="D42" s="3">
        <v>0</v>
      </c>
      <c r="F42" s="4">
        <f>80700-60000</f>
        <v>20700</v>
      </c>
      <c r="G42" s="43"/>
      <c r="H42" s="3">
        <v>0</v>
      </c>
      <c r="I42" s="43"/>
      <c r="J42" s="4"/>
      <c r="K42" s="43"/>
      <c r="L42" s="3">
        <f t="shared" si="5"/>
        <v>20700</v>
      </c>
      <c r="M42" s="5"/>
      <c r="N42" s="4">
        <v>196829</v>
      </c>
      <c r="P42" s="4">
        <v>10425</v>
      </c>
      <c r="Q42" s="6"/>
      <c r="R42" s="4"/>
      <c r="S42" s="6"/>
      <c r="T42" s="4">
        <v>10000</v>
      </c>
      <c r="U42" s="4"/>
      <c r="V42" s="4"/>
      <c r="W42" s="6"/>
      <c r="X42" s="40">
        <f t="shared" si="4"/>
        <v>237954</v>
      </c>
    </row>
    <row r="43" spans="2:24" ht="15.75" customHeight="1" x14ac:dyDescent="0.2">
      <c r="B43" s="18">
        <v>1118031</v>
      </c>
      <c r="C43" s="41" t="s">
        <v>72</v>
      </c>
      <c r="D43" s="3"/>
      <c r="F43" s="4">
        <v>10000</v>
      </c>
      <c r="G43" s="43"/>
      <c r="H43" s="3"/>
      <c r="I43" s="43"/>
      <c r="J43" s="4"/>
      <c r="K43" s="43"/>
      <c r="L43" s="3">
        <f t="shared" si="5"/>
        <v>10000</v>
      </c>
      <c r="M43" s="5"/>
      <c r="P43" s="4">
        <v>10265</v>
      </c>
      <c r="Q43" s="6"/>
      <c r="R43" s="4"/>
      <c r="S43" s="6"/>
      <c r="T43" s="4"/>
      <c r="U43" s="4"/>
      <c r="V43" s="4"/>
      <c r="W43" s="6"/>
      <c r="X43" s="40">
        <f t="shared" si="4"/>
        <v>20265</v>
      </c>
    </row>
    <row r="44" spans="2:24" ht="15.75" customHeight="1" x14ac:dyDescent="0.2">
      <c r="B44" s="18">
        <v>1118032</v>
      </c>
      <c r="C44" s="41" t="s">
        <v>73</v>
      </c>
      <c r="D44" s="3"/>
      <c r="F44" s="4">
        <v>50000</v>
      </c>
      <c r="G44" s="43"/>
      <c r="H44" s="3"/>
      <c r="I44" s="43"/>
      <c r="J44" s="4"/>
      <c r="K44" s="43"/>
      <c r="L44" s="3">
        <f t="shared" si="5"/>
        <v>50000</v>
      </c>
      <c r="M44" s="5"/>
      <c r="P44" s="4">
        <v>43702</v>
      </c>
      <c r="Q44" s="6"/>
      <c r="R44" s="4"/>
      <c r="S44" s="6"/>
      <c r="T44" s="4"/>
      <c r="U44" s="4"/>
      <c r="V44" s="4"/>
      <c r="W44" s="6"/>
      <c r="X44" s="40">
        <f t="shared" si="4"/>
        <v>93702</v>
      </c>
    </row>
    <row r="45" spans="2:24" ht="15.75" customHeight="1" x14ac:dyDescent="0.2">
      <c r="B45" s="18">
        <v>1118033</v>
      </c>
      <c r="C45" s="41" t="s">
        <v>74</v>
      </c>
      <c r="D45" s="3"/>
      <c r="F45" s="4">
        <v>5000</v>
      </c>
      <c r="G45" s="43"/>
      <c r="H45" s="3"/>
      <c r="I45" s="43"/>
      <c r="J45" s="4"/>
      <c r="K45" s="43"/>
      <c r="L45" s="3">
        <f t="shared" si="5"/>
        <v>5000</v>
      </c>
      <c r="M45" s="5"/>
      <c r="P45" s="4">
        <v>29745</v>
      </c>
      <c r="Q45" s="6"/>
      <c r="R45" s="4"/>
      <c r="S45" s="6"/>
      <c r="T45" s="4"/>
      <c r="U45" s="4"/>
      <c r="V45" s="4"/>
      <c r="W45" s="6"/>
      <c r="X45" s="40">
        <f t="shared" si="4"/>
        <v>34745</v>
      </c>
    </row>
    <row r="46" spans="2:24" ht="15.75" customHeight="1" x14ac:dyDescent="0.2">
      <c r="B46" s="18">
        <v>1118034</v>
      </c>
      <c r="C46" s="41" t="s">
        <v>75</v>
      </c>
      <c r="D46" s="3"/>
      <c r="F46" s="4"/>
      <c r="G46" s="43"/>
      <c r="H46" s="3"/>
      <c r="I46" s="43"/>
      <c r="J46" s="4"/>
      <c r="K46" s="43"/>
      <c r="L46" s="3"/>
      <c r="M46" s="5"/>
      <c r="P46" s="4"/>
      <c r="Q46" s="6"/>
      <c r="R46" s="4"/>
      <c r="S46" s="6"/>
      <c r="T46" s="4">
        <v>33000</v>
      </c>
      <c r="U46" s="4"/>
      <c r="V46" s="4"/>
      <c r="W46" s="6"/>
      <c r="X46" s="40">
        <f t="shared" si="4"/>
        <v>33000</v>
      </c>
    </row>
    <row r="47" spans="2:24" ht="15.75" customHeight="1" x14ac:dyDescent="0.2">
      <c r="B47" s="18">
        <v>1118101</v>
      </c>
      <c r="C47" s="41" t="s">
        <v>76</v>
      </c>
      <c r="D47" s="42">
        <v>4000</v>
      </c>
      <c r="F47" s="4">
        <f>66924-5000</f>
        <v>61924</v>
      </c>
      <c r="G47" s="43"/>
      <c r="H47" s="3">
        <v>0</v>
      </c>
      <c r="I47" s="43"/>
      <c r="J47" s="4"/>
      <c r="K47" s="44"/>
      <c r="L47" s="3">
        <f t="shared" si="5"/>
        <v>61924</v>
      </c>
      <c r="M47" s="5"/>
      <c r="N47" s="4">
        <v>392746</v>
      </c>
      <c r="O47" s="44"/>
      <c r="P47" s="4">
        <v>12409</v>
      </c>
      <c r="Q47" s="6"/>
      <c r="R47" s="4"/>
      <c r="S47" s="6"/>
      <c r="T47" s="4"/>
      <c r="U47" s="4"/>
      <c r="V47" s="4"/>
      <c r="W47" s="6"/>
      <c r="X47" s="40">
        <f t="shared" si="4"/>
        <v>467079</v>
      </c>
    </row>
    <row r="48" spans="2:24" ht="15.75" customHeight="1" x14ac:dyDescent="0.2">
      <c r="B48" s="18">
        <v>1115302</v>
      </c>
      <c r="C48" s="41" t="s">
        <v>77</v>
      </c>
      <c r="D48" s="3">
        <v>0</v>
      </c>
      <c r="F48" s="4">
        <v>5000</v>
      </c>
      <c r="G48" s="4"/>
      <c r="H48" s="3">
        <v>0</v>
      </c>
      <c r="I48" s="5"/>
      <c r="J48" s="3"/>
      <c r="K48" s="5"/>
      <c r="L48" s="3">
        <f t="shared" si="5"/>
        <v>5000</v>
      </c>
      <c r="M48" s="5"/>
      <c r="O48" s="39"/>
      <c r="P48" s="4"/>
      <c r="Q48" s="6"/>
      <c r="R48" s="4"/>
      <c r="S48" s="6"/>
      <c r="T48" s="4">
        <v>20000</v>
      </c>
      <c r="U48" s="4"/>
      <c r="V48" s="4"/>
      <c r="W48" s="6"/>
      <c r="X48" s="40">
        <f t="shared" si="4"/>
        <v>25000</v>
      </c>
    </row>
    <row r="49" spans="2:24" ht="15" customHeight="1" x14ac:dyDescent="0.2">
      <c r="B49" s="18">
        <v>1119400</v>
      </c>
      <c r="C49" s="41" t="s">
        <v>78</v>
      </c>
      <c r="D49" s="3">
        <v>85000</v>
      </c>
      <c r="F49" s="4">
        <v>59344</v>
      </c>
      <c r="G49" s="4"/>
      <c r="H49" s="3">
        <v>0</v>
      </c>
      <c r="I49" s="43"/>
      <c r="J49" s="3">
        <v>62700</v>
      </c>
      <c r="K49" s="51" t="s">
        <v>43</v>
      </c>
      <c r="L49" s="3">
        <f t="shared" si="5"/>
        <v>122044</v>
      </c>
      <c r="M49" s="5"/>
      <c r="N49" s="4">
        <f>198764+64818</f>
        <v>263582</v>
      </c>
      <c r="O49" s="44"/>
      <c r="P49" s="4">
        <v>7117</v>
      </c>
      <c r="Q49" s="6"/>
      <c r="R49" s="4"/>
      <c r="S49" s="6"/>
      <c r="T49" s="4"/>
      <c r="U49" s="46"/>
      <c r="V49" s="4"/>
      <c r="W49" s="6"/>
      <c r="X49" s="40">
        <f t="shared" si="4"/>
        <v>392743</v>
      </c>
    </row>
    <row r="50" spans="2:24" ht="15" customHeight="1" x14ac:dyDescent="0.2">
      <c r="B50" s="18">
        <v>1119405</v>
      </c>
      <c r="C50" s="41" t="s">
        <v>79</v>
      </c>
      <c r="D50" s="3">
        <v>85000</v>
      </c>
      <c r="F50" s="4">
        <v>0</v>
      </c>
      <c r="G50" s="4"/>
      <c r="H50" s="3">
        <v>0</v>
      </c>
      <c r="I50" s="43"/>
      <c r="J50" s="3"/>
      <c r="K50" s="43"/>
      <c r="L50" s="3">
        <f t="shared" si="5"/>
        <v>0</v>
      </c>
      <c r="M50" s="5"/>
      <c r="O50" s="44"/>
      <c r="P50" s="4">
        <v>590</v>
      </c>
      <c r="Q50" s="6"/>
      <c r="R50" s="4"/>
      <c r="S50" s="56"/>
      <c r="T50" s="4">
        <v>25000</v>
      </c>
      <c r="U50" s="46"/>
      <c r="V50" s="4"/>
      <c r="W50" s="6"/>
      <c r="X50" s="40">
        <f t="shared" si="4"/>
        <v>25590</v>
      </c>
    </row>
    <row r="51" spans="2:24" ht="15.75" customHeight="1" x14ac:dyDescent="0.2">
      <c r="B51" s="18">
        <v>1118501</v>
      </c>
      <c r="C51" s="41" t="s">
        <v>80</v>
      </c>
      <c r="D51" s="3">
        <v>17100</v>
      </c>
      <c r="F51" s="4">
        <f>17100-6000+1200-1224+1000-1000</f>
        <v>11076</v>
      </c>
      <c r="G51" s="43"/>
      <c r="H51" s="3">
        <v>0</v>
      </c>
      <c r="J51" s="3"/>
      <c r="K51" s="43"/>
      <c r="L51" s="3">
        <f t="shared" si="5"/>
        <v>11076</v>
      </c>
      <c r="M51" s="5"/>
      <c r="N51" s="4">
        <v>425105</v>
      </c>
      <c r="O51" s="23"/>
      <c r="P51" s="4"/>
      <c r="Q51" s="6"/>
      <c r="R51" s="4"/>
      <c r="S51" s="6"/>
      <c r="T51" s="4"/>
      <c r="U51" s="4"/>
      <c r="V51" s="4"/>
      <c r="W51" s="6"/>
      <c r="X51" s="40">
        <f t="shared" si="4"/>
        <v>436181</v>
      </c>
    </row>
    <row r="52" spans="2:24" ht="15.75" customHeight="1" x14ac:dyDescent="0.2">
      <c r="B52" s="18">
        <v>1118581</v>
      </c>
      <c r="C52" s="41" t="s">
        <v>81</v>
      </c>
      <c r="D52" s="3">
        <v>1000</v>
      </c>
      <c r="F52" s="4">
        <v>1000</v>
      </c>
      <c r="G52" s="4"/>
      <c r="H52" s="3">
        <v>0</v>
      </c>
      <c r="I52" s="5"/>
      <c r="J52" s="4"/>
      <c r="K52" s="49"/>
      <c r="L52" s="3">
        <f t="shared" si="5"/>
        <v>1000</v>
      </c>
      <c r="M52" s="5"/>
      <c r="O52" s="39"/>
      <c r="P52" s="4"/>
      <c r="Q52" s="6"/>
      <c r="R52" s="4"/>
      <c r="S52" s="6"/>
      <c r="T52" s="4"/>
      <c r="U52" s="4"/>
      <c r="V52" s="4"/>
      <c r="W52" s="6"/>
      <c r="X52" s="40">
        <f t="shared" si="4"/>
        <v>1000</v>
      </c>
    </row>
    <row r="53" spans="2:24" ht="15.75" customHeight="1" x14ac:dyDescent="0.2">
      <c r="B53" s="18">
        <v>1118601</v>
      </c>
      <c r="C53" s="41" t="s">
        <v>82</v>
      </c>
      <c r="D53" s="3">
        <v>25450</v>
      </c>
      <c r="F53" s="4">
        <v>15948</v>
      </c>
      <c r="G53" s="43"/>
      <c r="H53" s="3">
        <v>0</v>
      </c>
      <c r="I53" s="43"/>
      <c r="J53" s="4"/>
      <c r="K53" s="44"/>
      <c r="L53" s="3">
        <f t="shared" si="5"/>
        <v>15948</v>
      </c>
      <c r="M53" s="5"/>
      <c r="N53" s="4">
        <v>313776</v>
      </c>
      <c r="O53" s="23"/>
      <c r="P53" s="4">
        <v>2827</v>
      </c>
      <c r="Q53" s="6"/>
      <c r="R53" s="4"/>
      <c r="S53" s="6"/>
      <c r="T53" s="4"/>
      <c r="U53" s="4"/>
      <c r="V53" s="4"/>
      <c r="W53" s="6"/>
      <c r="X53" s="40">
        <f t="shared" si="4"/>
        <v>332551</v>
      </c>
    </row>
    <row r="54" spans="2:24" ht="15.75" customHeight="1" x14ac:dyDescent="0.2">
      <c r="B54" s="18">
        <v>1118602</v>
      </c>
      <c r="C54" s="41" t="s">
        <v>83</v>
      </c>
      <c r="D54" s="3">
        <v>25450</v>
      </c>
      <c r="F54" s="4">
        <f>2000-1000</f>
        <v>1000</v>
      </c>
      <c r="G54" s="4"/>
      <c r="H54" s="3">
        <v>0</v>
      </c>
      <c r="I54" s="5"/>
      <c r="J54" s="3">
        <v>-1000</v>
      </c>
      <c r="K54" s="56" t="s">
        <v>84</v>
      </c>
      <c r="L54" s="3">
        <f t="shared" si="5"/>
        <v>0</v>
      </c>
      <c r="M54" s="5"/>
      <c r="O54" s="23"/>
      <c r="P54" s="4"/>
      <c r="Q54" s="6"/>
      <c r="R54" s="4"/>
      <c r="S54" s="6"/>
      <c r="T54" s="4"/>
      <c r="U54" s="4"/>
      <c r="V54" s="4"/>
      <c r="W54" s="6"/>
      <c r="X54" s="40">
        <f t="shared" si="4"/>
        <v>0</v>
      </c>
    </row>
    <row r="55" spans="2:24" ht="15.75" customHeight="1" x14ac:dyDescent="0.2">
      <c r="B55" s="18">
        <v>1118603</v>
      </c>
      <c r="C55" s="41" t="s">
        <v>85</v>
      </c>
      <c r="D55" s="42">
        <v>25450</v>
      </c>
      <c r="F55" s="4">
        <f>5750+1500+1000+500</f>
        <v>8750</v>
      </c>
      <c r="G55" s="4"/>
      <c r="H55" s="3">
        <v>0</v>
      </c>
      <c r="I55" s="5"/>
      <c r="J55" s="3"/>
      <c r="K55" s="5"/>
      <c r="L55" s="3">
        <f t="shared" si="5"/>
        <v>8750</v>
      </c>
      <c r="M55" s="5"/>
      <c r="O55" s="23"/>
      <c r="P55" s="4"/>
      <c r="Q55" s="6"/>
      <c r="R55" s="4"/>
      <c r="S55" s="6"/>
      <c r="T55" s="4"/>
      <c r="U55" s="4"/>
      <c r="V55" s="4"/>
      <c r="W55" s="6"/>
      <c r="X55" s="40">
        <f t="shared" si="4"/>
        <v>8750</v>
      </c>
    </row>
    <row r="56" spans="2:24" ht="15.75" customHeight="1" x14ac:dyDescent="0.2">
      <c r="B56" s="18">
        <v>1118681</v>
      </c>
      <c r="C56" s="41" t="s">
        <v>86</v>
      </c>
      <c r="D56" s="42">
        <v>25450</v>
      </c>
      <c r="F56" s="57">
        <v>-2500</v>
      </c>
      <c r="G56" s="4"/>
      <c r="H56" s="42">
        <v>0</v>
      </c>
      <c r="I56" s="5"/>
      <c r="J56" s="42"/>
      <c r="K56" s="5"/>
      <c r="L56" s="42">
        <f t="shared" si="5"/>
        <v>-2500</v>
      </c>
      <c r="M56" s="5"/>
      <c r="N56" s="57"/>
      <c r="O56" s="23"/>
      <c r="P56" s="57"/>
      <c r="Q56" s="6"/>
      <c r="R56" s="57"/>
      <c r="S56" s="6"/>
      <c r="T56" s="4"/>
      <c r="U56" s="4"/>
      <c r="V56" s="4"/>
      <c r="W56" s="6"/>
      <c r="X56" s="40">
        <f t="shared" si="4"/>
        <v>-2500</v>
      </c>
    </row>
    <row r="57" spans="2:24" ht="15.75" customHeight="1" x14ac:dyDescent="0.2">
      <c r="B57" s="64"/>
      <c r="C57" s="47" t="s">
        <v>87</v>
      </c>
      <c r="D57" s="48" t="e">
        <f>#REF!+#REF!+#REF!+#REF!+#REF!+#REF!+#REF!+#REF!</f>
        <v>#REF!</v>
      </c>
      <c r="F57" s="48">
        <f>SUM(F35:F56)</f>
        <v>664917</v>
      </c>
      <c r="G57" s="4"/>
      <c r="H57" s="48">
        <f>SUM(H50:H56)</f>
        <v>0</v>
      </c>
      <c r="I57" s="5"/>
      <c r="J57" s="48">
        <f>SUM(J35:J56)</f>
        <v>61700</v>
      </c>
      <c r="K57" s="5"/>
      <c r="L57" s="48">
        <f>SUM(L35:L56)</f>
        <v>726617</v>
      </c>
      <c r="M57" s="5"/>
      <c r="N57" s="50">
        <f>SUM(N35:N56)</f>
        <v>3005987</v>
      </c>
      <c r="O57" s="39"/>
      <c r="P57" s="48">
        <f>SUM(P35:P56)</f>
        <v>127150</v>
      </c>
      <c r="Q57" s="6"/>
      <c r="R57" s="48">
        <f>SUM(R35:R56)</f>
        <v>0</v>
      </c>
      <c r="S57" s="4"/>
      <c r="T57" s="48">
        <f>SUM(T35:T56)</f>
        <v>93600</v>
      </c>
      <c r="U57" s="4"/>
      <c r="V57" s="50" t="e">
        <f>#REF!+#REF!+#REF!+#REF!+#REF!+#REF!+#REF!+#REF!+#REF!+#REF!+#REF!+#REF!+#REF!</f>
        <v>#REF!</v>
      </c>
      <c r="W57" s="6"/>
      <c r="X57" s="48">
        <f>SUM(X35:X56)</f>
        <v>3953354</v>
      </c>
    </row>
    <row r="58" spans="2:24" ht="12" x14ac:dyDescent="0.2"/>
    <row r="59" spans="2:24" ht="15.75" customHeight="1" x14ac:dyDescent="0.2">
      <c r="B59" s="18">
        <v>1195581</v>
      </c>
      <c r="C59" s="41" t="s">
        <v>88</v>
      </c>
      <c r="D59" s="3"/>
      <c r="F59" s="3"/>
      <c r="G59" s="4"/>
      <c r="H59" s="3"/>
      <c r="I59" s="5"/>
      <c r="J59" s="3"/>
      <c r="K59" s="5"/>
      <c r="L59" s="3"/>
      <c r="M59" s="5"/>
      <c r="N59" s="4">
        <v>4591616</v>
      </c>
      <c r="O59" s="44"/>
      <c r="P59" s="4"/>
      <c r="Q59" s="6"/>
      <c r="R59" s="4"/>
      <c r="S59" s="6"/>
      <c r="T59" s="4"/>
      <c r="U59" s="4"/>
      <c r="V59" s="4"/>
      <c r="W59" s="6"/>
      <c r="X59" s="40">
        <f>L59+N59+P59+R59+T59+V59</f>
        <v>4591616</v>
      </c>
    </row>
    <row r="60" spans="2:24" ht="15.75" customHeight="1" x14ac:dyDescent="0.2">
      <c r="B60" s="18">
        <v>1195581</v>
      </c>
      <c r="C60" s="41" t="s">
        <v>89</v>
      </c>
      <c r="D60" s="3"/>
      <c r="F60" s="3"/>
      <c r="G60" s="4"/>
      <c r="H60" s="3"/>
      <c r="I60" s="5"/>
      <c r="J60" s="3"/>
      <c r="K60" s="5"/>
      <c r="L60" s="3"/>
      <c r="M60" s="5"/>
      <c r="N60" s="4">
        <v>-120278</v>
      </c>
      <c r="O60" s="44"/>
      <c r="P60" s="4"/>
      <c r="Q60" s="6"/>
      <c r="R60" s="4"/>
      <c r="S60" s="6"/>
      <c r="T60" s="4"/>
      <c r="U60" s="4"/>
      <c r="V60" s="4"/>
      <c r="W60" s="6"/>
      <c r="X60" s="40">
        <f>L60+N60+P60+R60+T60+V60</f>
        <v>-120278</v>
      </c>
    </row>
    <row r="61" spans="2:24" ht="15.75" customHeight="1" x14ac:dyDescent="0.2">
      <c r="B61" s="18">
        <v>1195581</v>
      </c>
      <c r="C61" s="41" t="s">
        <v>90</v>
      </c>
      <c r="D61" s="3"/>
      <c r="F61" s="3"/>
      <c r="G61" s="4"/>
      <c r="H61" s="3"/>
      <c r="I61" s="5"/>
      <c r="J61" s="3"/>
      <c r="K61" s="5"/>
      <c r="L61" s="3"/>
      <c r="M61" s="5"/>
      <c r="N61" s="4">
        <v>-400000</v>
      </c>
      <c r="O61" s="44"/>
      <c r="P61" s="4"/>
      <c r="Q61" s="6"/>
      <c r="R61" s="4"/>
      <c r="S61" s="6"/>
      <c r="T61" s="4"/>
      <c r="U61" s="4"/>
      <c r="V61" s="4"/>
      <c r="W61" s="6"/>
      <c r="X61" s="40">
        <f>L61+N61+P61+R61+T61+V61</f>
        <v>-400000</v>
      </c>
    </row>
    <row r="62" spans="2:24" ht="15.75" customHeight="1" x14ac:dyDescent="0.2">
      <c r="B62" s="18">
        <v>1117613</v>
      </c>
      <c r="C62" s="41" t="s">
        <v>91</v>
      </c>
      <c r="D62" s="3"/>
      <c r="F62" s="3">
        <v>3000</v>
      </c>
      <c r="G62" s="11"/>
      <c r="H62" s="3"/>
      <c r="I62" s="5"/>
      <c r="J62" s="3"/>
      <c r="K62" s="45"/>
      <c r="L62" s="3">
        <f>+F62+H62+J62</f>
        <v>3000</v>
      </c>
      <c r="M62" s="5"/>
      <c r="O62" s="44"/>
      <c r="P62" s="4">
        <v>840</v>
      </c>
      <c r="Q62" s="6"/>
      <c r="R62" s="4"/>
      <c r="S62" s="6"/>
      <c r="T62" s="4"/>
      <c r="U62" s="4"/>
      <c r="V62" s="4"/>
      <c r="W62" s="6"/>
      <c r="X62" s="40">
        <f>L62+N62+P62+R62+T62</f>
        <v>3840</v>
      </c>
    </row>
    <row r="63" spans="2:24" ht="16.5" customHeight="1" x14ac:dyDescent="0.2">
      <c r="B63" s="18">
        <v>1116003</v>
      </c>
      <c r="C63" s="41" t="s">
        <v>92</v>
      </c>
      <c r="D63" s="3"/>
      <c r="F63" s="4">
        <v>702</v>
      </c>
      <c r="G63" s="63"/>
      <c r="H63" s="3"/>
      <c r="I63" s="43"/>
      <c r="J63" s="4"/>
      <c r="K63" s="44"/>
      <c r="L63" s="3">
        <f>+F63+H63+J63</f>
        <v>702</v>
      </c>
      <c r="M63" s="5"/>
      <c r="O63" s="23"/>
      <c r="P63" s="4"/>
      <c r="Q63" s="6"/>
      <c r="R63" s="4"/>
      <c r="S63" s="6"/>
      <c r="T63" s="4"/>
      <c r="U63" s="4"/>
      <c r="V63" s="4"/>
      <c r="W63" s="6"/>
      <c r="X63" s="40">
        <f>L63+N63+P63+R63+T63</f>
        <v>702</v>
      </c>
    </row>
    <row r="64" spans="2:24" ht="15.75" customHeight="1" x14ac:dyDescent="0.2">
      <c r="B64" s="18">
        <v>1117630</v>
      </c>
      <c r="C64" s="41" t="s">
        <v>93</v>
      </c>
      <c r="D64" s="3"/>
      <c r="F64" s="4">
        <f>61085+1</f>
        <v>61086</v>
      </c>
      <c r="G64" s="56" t="s">
        <v>84</v>
      </c>
      <c r="H64" s="3"/>
      <c r="I64" s="5"/>
      <c r="J64" s="4">
        <v>1000</v>
      </c>
      <c r="K64" s="56" t="s">
        <v>84</v>
      </c>
      <c r="L64" s="3">
        <f>+F64+H64+J64</f>
        <v>62086</v>
      </c>
      <c r="M64" s="11"/>
      <c r="O64" s="45"/>
      <c r="P64" s="4"/>
      <c r="Q64" s="6"/>
      <c r="R64" s="4">
        <v>-200000</v>
      </c>
      <c r="T64" s="4">
        <v>-62086</v>
      </c>
      <c r="U64" s="44"/>
      <c r="V64" s="4"/>
      <c r="W64" s="44"/>
      <c r="X64" s="40">
        <f t="shared" ref="X64:X75" si="6">L64+N64+P64+R64+T64+V64</f>
        <v>-200000</v>
      </c>
    </row>
    <row r="65" spans="2:28" ht="15.75" customHeight="1" x14ac:dyDescent="0.2">
      <c r="B65" s="18">
        <v>1117630</v>
      </c>
      <c r="C65" s="41" t="s">
        <v>94</v>
      </c>
      <c r="D65" s="3"/>
      <c r="F65" s="4"/>
      <c r="G65" s="11"/>
      <c r="H65" s="3"/>
      <c r="I65" s="5"/>
      <c r="J65" s="4"/>
      <c r="K65" s="6"/>
      <c r="L65" s="4"/>
      <c r="M65" s="56"/>
      <c r="O65" s="45"/>
      <c r="P65" s="4"/>
      <c r="Q65" s="6"/>
      <c r="R65" s="4"/>
      <c r="T65" s="4"/>
      <c r="U65" s="44"/>
      <c r="V65" s="4"/>
      <c r="W65" s="44"/>
      <c r="X65" s="40">
        <f t="shared" si="6"/>
        <v>0</v>
      </c>
    </row>
    <row r="66" spans="2:28" ht="15.75" customHeight="1" x14ac:dyDescent="0.2">
      <c r="B66" s="18">
        <v>1117517</v>
      </c>
      <c r="C66" s="41" t="s">
        <v>95</v>
      </c>
      <c r="D66" s="3"/>
      <c r="F66" s="3"/>
      <c r="G66" s="44"/>
      <c r="H66" s="3"/>
      <c r="I66" s="5"/>
      <c r="J66" s="3"/>
      <c r="K66" s="43"/>
      <c r="L66" s="3"/>
      <c r="M66" s="5"/>
      <c r="O66" s="39"/>
      <c r="P66" s="4"/>
      <c r="Q66" s="6"/>
      <c r="R66" s="4"/>
      <c r="S66" s="44"/>
      <c r="T66" s="4"/>
      <c r="U66" s="4"/>
      <c r="V66" s="4"/>
      <c r="W66" s="44"/>
      <c r="X66" s="40">
        <f t="shared" si="6"/>
        <v>0</v>
      </c>
    </row>
    <row r="67" spans="2:28" ht="15.75" customHeight="1" x14ac:dyDescent="0.2">
      <c r="B67" s="18">
        <v>1195010</v>
      </c>
      <c r="C67" s="65" t="s">
        <v>96</v>
      </c>
      <c r="D67" s="3"/>
      <c r="F67" s="3"/>
      <c r="G67" s="4"/>
      <c r="H67" s="3"/>
      <c r="I67" s="5"/>
      <c r="J67" s="3"/>
      <c r="K67" s="43"/>
      <c r="L67" s="3"/>
      <c r="M67" s="5"/>
      <c r="O67" s="44"/>
      <c r="P67" s="4"/>
      <c r="Q67" s="6"/>
      <c r="R67" s="4"/>
      <c r="S67" s="44"/>
      <c r="T67" s="4"/>
      <c r="U67" s="4"/>
      <c r="V67" s="4"/>
      <c r="W67" s="44"/>
      <c r="X67" s="40">
        <f t="shared" si="6"/>
        <v>0</v>
      </c>
    </row>
    <row r="68" spans="2:28" ht="15.75" customHeight="1" x14ac:dyDescent="0.2">
      <c r="B68" s="18">
        <v>1195009</v>
      </c>
      <c r="C68" s="41" t="s">
        <v>97</v>
      </c>
      <c r="D68" s="3"/>
      <c r="F68" s="4">
        <v>82000</v>
      </c>
      <c r="G68" s="51" t="s">
        <v>98</v>
      </c>
      <c r="H68" s="3"/>
      <c r="I68" s="5"/>
      <c r="J68" s="4">
        <f>45569-100800</f>
        <v>-55231</v>
      </c>
      <c r="K68" s="51" t="s">
        <v>98</v>
      </c>
      <c r="L68" s="3">
        <f>+F68+H68+J68</f>
        <v>26769</v>
      </c>
      <c r="M68" s="5"/>
      <c r="O68" s="39"/>
      <c r="P68" s="56"/>
      <c r="Q68" s="6"/>
      <c r="R68" s="4"/>
      <c r="T68" s="4">
        <v>-26769</v>
      </c>
      <c r="U68" s="4"/>
      <c r="V68" s="4"/>
      <c r="W68" s="44"/>
      <c r="X68" s="40">
        <f t="shared" si="6"/>
        <v>0</v>
      </c>
    </row>
    <row r="69" spans="2:28" ht="15.75" customHeight="1" x14ac:dyDescent="0.2">
      <c r="B69" s="18">
        <v>1195009</v>
      </c>
      <c r="C69" s="41" t="s">
        <v>99</v>
      </c>
      <c r="D69" s="3"/>
      <c r="F69" s="3"/>
      <c r="G69" s="4"/>
      <c r="H69" s="3"/>
      <c r="I69" s="5"/>
      <c r="J69" s="3"/>
      <c r="K69" s="43"/>
      <c r="L69" s="3"/>
      <c r="M69" s="5"/>
      <c r="O69" s="39"/>
      <c r="P69" s="4"/>
      <c r="Q69" s="6"/>
      <c r="R69" s="4">
        <f>434397-249680</f>
        <v>184717</v>
      </c>
      <c r="S69" s="66"/>
      <c r="T69" s="4">
        <v>-182441</v>
      </c>
      <c r="U69" s="44"/>
      <c r="V69" s="4"/>
      <c r="W69" s="44"/>
      <c r="X69" s="40">
        <f t="shared" si="6"/>
        <v>2276</v>
      </c>
      <c r="AA69" s="1" t="s">
        <v>100</v>
      </c>
    </row>
    <row r="70" spans="2:28" ht="15.75" customHeight="1" x14ac:dyDescent="0.2">
      <c r="B70" s="18">
        <v>1117582</v>
      </c>
      <c r="C70" s="41" t="s">
        <v>101</v>
      </c>
      <c r="D70" s="3"/>
      <c r="F70" s="3"/>
      <c r="G70" s="4"/>
      <c r="H70" s="3"/>
      <c r="I70" s="5"/>
      <c r="J70" s="3"/>
      <c r="K70" s="43"/>
      <c r="L70" s="3"/>
      <c r="M70" s="5"/>
      <c r="O70" s="39"/>
      <c r="P70" s="4"/>
      <c r="Q70" s="6"/>
      <c r="R70" s="4"/>
      <c r="S70" s="51"/>
      <c r="T70" s="4"/>
      <c r="U70" s="44"/>
      <c r="V70" s="4"/>
      <c r="W70" s="44"/>
      <c r="X70" s="40">
        <f t="shared" si="6"/>
        <v>0</v>
      </c>
    </row>
    <row r="71" spans="2:28" ht="15.75" customHeight="1" x14ac:dyDescent="0.2">
      <c r="B71" s="18">
        <v>1117582</v>
      </c>
      <c r="C71" s="41" t="s">
        <v>102</v>
      </c>
      <c r="D71" s="3"/>
      <c r="F71" s="3"/>
      <c r="G71" s="4"/>
      <c r="H71" s="3"/>
      <c r="I71" s="5"/>
      <c r="J71" s="3"/>
      <c r="K71" s="43"/>
      <c r="L71" s="3"/>
      <c r="M71" s="5"/>
      <c r="O71" s="39"/>
      <c r="P71" s="4"/>
      <c r="Q71" s="6"/>
      <c r="R71" s="4"/>
      <c r="S71" s="51"/>
      <c r="T71" s="4"/>
      <c r="U71" s="44"/>
      <c r="V71" s="4"/>
      <c r="W71" s="44"/>
      <c r="X71" s="40">
        <f t="shared" si="6"/>
        <v>0</v>
      </c>
    </row>
    <row r="72" spans="2:28" ht="15.75" customHeight="1" x14ac:dyDescent="0.2">
      <c r="B72" s="18">
        <v>1117505</v>
      </c>
      <c r="C72" s="41" t="s">
        <v>103</v>
      </c>
      <c r="D72" s="3"/>
      <c r="F72" s="3"/>
      <c r="G72" s="4"/>
      <c r="H72" s="3"/>
      <c r="I72" s="5"/>
      <c r="J72" s="3"/>
      <c r="K72" s="43"/>
      <c r="L72" s="3"/>
      <c r="M72" s="5"/>
      <c r="O72" s="39"/>
      <c r="P72" s="4"/>
      <c r="Q72" s="6"/>
      <c r="R72" s="4"/>
      <c r="S72" s="51"/>
      <c r="T72" s="4"/>
      <c r="U72" s="44"/>
      <c r="V72" s="4"/>
      <c r="W72" s="44"/>
      <c r="X72" s="40">
        <f t="shared" si="6"/>
        <v>0</v>
      </c>
    </row>
    <row r="73" spans="2:28" ht="15.75" customHeight="1" x14ac:dyDescent="0.2">
      <c r="B73" s="18">
        <v>1195009</v>
      </c>
      <c r="C73" s="41" t="s">
        <v>104</v>
      </c>
      <c r="D73" s="3"/>
      <c r="F73" s="3"/>
      <c r="G73" s="4"/>
      <c r="H73" s="3"/>
      <c r="I73" s="5"/>
      <c r="J73" s="3"/>
      <c r="K73" s="43"/>
      <c r="L73" s="3"/>
      <c r="M73" s="5"/>
      <c r="O73" s="39"/>
      <c r="P73" s="4"/>
      <c r="Q73" s="6"/>
      <c r="R73" s="4"/>
      <c r="S73" s="51"/>
      <c r="T73" s="4"/>
      <c r="U73" s="44"/>
      <c r="V73" s="4"/>
      <c r="W73" s="44"/>
      <c r="X73" s="40">
        <f t="shared" si="6"/>
        <v>0</v>
      </c>
    </row>
    <row r="74" spans="2:28" ht="15.75" customHeight="1" x14ac:dyDescent="0.2">
      <c r="B74" s="18">
        <v>1195009</v>
      </c>
      <c r="C74" s="41" t="s">
        <v>105</v>
      </c>
      <c r="D74" s="3"/>
      <c r="F74" s="3"/>
      <c r="G74" s="4"/>
      <c r="H74" s="3"/>
      <c r="I74" s="5"/>
      <c r="J74" s="3"/>
      <c r="K74" s="43"/>
      <c r="L74" s="3"/>
      <c r="M74" s="5"/>
      <c r="O74" s="39"/>
      <c r="P74" s="4"/>
      <c r="Q74" s="6"/>
      <c r="R74" s="4"/>
      <c r="S74" s="51"/>
      <c r="T74" s="4"/>
      <c r="U74" s="44"/>
      <c r="V74" s="4"/>
      <c r="W74" s="44"/>
      <c r="X74" s="40">
        <f t="shared" si="6"/>
        <v>0</v>
      </c>
    </row>
    <row r="75" spans="2:28" ht="15.75" customHeight="1" x14ac:dyDescent="0.2">
      <c r="B75" s="18">
        <v>1195009</v>
      </c>
      <c r="C75" s="41" t="s">
        <v>106</v>
      </c>
      <c r="D75" s="3"/>
      <c r="F75" s="4"/>
      <c r="G75" s="4"/>
      <c r="H75" s="4"/>
      <c r="I75" s="49"/>
      <c r="J75" s="4"/>
      <c r="K75" s="44"/>
      <c r="L75" s="3"/>
      <c r="M75" s="5"/>
      <c r="O75" s="39"/>
      <c r="P75" s="4"/>
      <c r="Q75" s="6"/>
      <c r="R75" s="4"/>
      <c r="S75" s="51"/>
      <c r="T75" s="4"/>
      <c r="U75" s="4"/>
      <c r="V75" s="4"/>
      <c r="W75" s="44"/>
      <c r="X75" s="40">
        <f t="shared" si="6"/>
        <v>0</v>
      </c>
    </row>
    <row r="76" spans="2:28" ht="15.75" customHeight="1" x14ac:dyDescent="0.2">
      <c r="C76" s="67" t="s">
        <v>107</v>
      </c>
      <c r="D76" s="3"/>
      <c r="F76" s="68">
        <f>SUM(F59:F75)</f>
        <v>146788</v>
      </c>
      <c r="G76" s="4"/>
      <c r="H76" s="68">
        <f>SUM(H59:H75)</f>
        <v>0</v>
      </c>
      <c r="I76" s="5"/>
      <c r="J76" s="68">
        <f>SUM(J59:J75)</f>
        <v>-54231</v>
      </c>
      <c r="K76" s="5"/>
      <c r="L76" s="68">
        <f>SUM(L59:L75)</f>
        <v>92557</v>
      </c>
      <c r="M76" s="5"/>
      <c r="N76" s="69">
        <f>SUM(N59:N75)</f>
        <v>4071338</v>
      </c>
      <c r="O76" s="39"/>
      <c r="P76" s="69">
        <f>SUM(P59:P75)</f>
        <v>840</v>
      </c>
      <c r="Q76" s="6"/>
      <c r="R76" s="69">
        <f>SUM(R59:R75)</f>
        <v>-15283</v>
      </c>
      <c r="S76" s="6"/>
      <c r="T76" s="69">
        <f>SUM(T59:T75)</f>
        <v>-271296</v>
      </c>
      <c r="U76" s="4"/>
      <c r="V76" s="69">
        <f>SUM(V59:V75)</f>
        <v>0</v>
      </c>
      <c r="W76" s="6"/>
      <c r="X76" s="70">
        <f>SUM(X59:X75)</f>
        <v>3878156</v>
      </c>
    </row>
    <row r="77" spans="2:28" ht="12" x14ac:dyDescent="0.2">
      <c r="C77" s="47"/>
      <c r="D77" s="3"/>
      <c r="F77" s="3"/>
      <c r="G77" s="4"/>
      <c r="H77" s="3"/>
      <c r="I77" s="5"/>
      <c r="J77" s="3"/>
      <c r="K77" s="5"/>
      <c r="L77" s="3"/>
      <c r="M77" s="5"/>
      <c r="O77" s="39"/>
      <c r="P77" s="4"/>
      <c r="Q77" s="6"/>
      <c r="R77" s="4"/>
      <c r="S77" s="6"/>
      <c r="T77" s="4"/>
      <c r="U77" s="4"/>
      <c r="V77" s="4"/>
      <c r="W77" s="6"/>
      <c r="X77" s="40"/>
    </row>
    <row r="78" spans="2:28" ht="18" customHeight="1" thickBot="1" x14ac:dyDescent="0.25">
      <c r="B78" s="71"/>
      <c r="C78" s="71" t="s">
        <v>108</v>
      </c>
      <c r="D78" s="72" t="e">
        <f>+D87+D59+#REF!+#REF!+#REF!+#REF!+#REF!</f>
        <v>#REF!</v>
      </c>
      <c r="F78" s="73">
        <f>F87</f>
        <v>1397835</v>
      </c>
      <c r="G78" s="74"/>
      <c r="H78" s="73">
        <f>H87</f>
        <v>0</v>
      </c>
      <c r="I78" s="75"/>
      <c r="J78" s="73">
        <f>J87</f>
        <v>-3955</v>
      </c>
      <c r="K78" s="76"/>
      <c r="L78" s="73">
        <f>L87</f>
        <v>1393880</v>
      </c>
      <c r="M78" s="77"/>
      <c r="N78" s="78">
        <f>N87</f>
        <v>12940083</v>
      </c>
      <c r="O78" s="79"/>
      <c r="P78" s="78">
        <f>P87</f>
        <v>249680</v>
      </c>
      <c r="Q78" s="79"/>
      <c r="R78" s="73">
        <f>R87</f>
        <v>-15283</v>
      </c>
      <c r="S78" s="80"/>
      <c r="T78" s="73">
        <f>T87</f>
        <v>0</v>
      </c>
      <c r="U78" s="79"/>
      <c r="V78" s="81" t="e">
        <f>+V76+#REF!</f>
        <v>#REF!</v>
      </c>
      <c r="W78" s="82"/>
      <c r="X78" s="73">
        <f>X87</f>
        <v>14568360</v>
      </c>
    </row>
    <row r="79" spans="2:28" ht="18" customHeight="1" thickTop="1" x14ac:dyDescent="0.2">
      <c r="B79" s="71"/>
      <c r="C79" s="71"/>
      <c r="D79" s="83"/>
      <c r="F79" s="84"/>
      <c r="G79" s="74"/>
      <c r="H79" s="84"/>
      <c r="I79" s="75"/>
      <c r="J79" s="84"/>
      <c r="K79" s="76"/>
      <c r="L79" s="84"/>
      <c r="M79" s="77"/>
      <c r="N79" s="84"/>
      <c r="O79" s="79"/>
      <c r="P79" s="66"/>
      <c r="Q79" s="79"/>
      <c r="R79" s="84"/>
      <c r="S79" s="80"/>
      <c r="T79" s="84"/>
      <c r="U79" s="79"/>
      <c r="V79" s="79"/>
      <c r="W79" s="82"/>
      <c r="X79" s="84"/>
      <c r="AA79" s="85"/>
      <c r="AB79" s="161"/>
    </row>
    <row r="80" spans="2:28" ht="2.4500000000000002" customHeight="1" x14ac:dyDescent="0.2">
      <c r="B80" s="71"/>
      <c r="C80" s="86"/>
      <c r="D80" s="83"/>
      <c r="F80" s="84"/>
      <c r="G80" s="74"/>
      <c r="H80" s="84"/>
      <c r="I80" s="75"/>
      <c r="J80" s="84"/>
      <c r="K80" s="76"/>
      <c r="L80" s="84"/>
      <c r="M80" s="77"/>
      <c r="N80" s="84"/>
      <c r="O80" s="79"/>
      <c r="P80" s="84"/>
      <c r="Q80" s="79"/>
      <c r="R80" s="84"/>
      <c r="S80" s="80"/>
      <c r="T80" s="74"/>
      <c r="U80" s="79"/>
      <c r="V80" s="79"/>
      <c r="W80" s="82"/>
      <c r="X80" s="84"/>
      <c r="AA80" s="211"/>
      <c r="AB80" s="211"/>
    </row>
    <row r="81" spans="2:27" ht="12" customHeight="1" x14ac:dyDescent="0.2">
      <c r="B81" s="87" t="s">
        <v>109</v>
      </c>
      <c r="C81" s="88"/>
      <c r="D81" s="89"/>
      <c r="E81" s="88"/>
      <c r="F81" s="89"/>
      <c r="G81" s="90"/>
      <c r="H81" s="89"/>
      <c r="I81" s="89"/>
      <c r="J81" s="89"/>
      <c r="K81" s="89"/>
      <c r="L81" s="89"/>
      <c r="M81" s="89"/>
      <c r="N81" s="90"/>
      <c r="O81" s="91"/>
      <c r="P81" s="90"/>
      <c r="Q81" s="92"/>
      <c r="R81" s="90"/>
      <c r="S81" s="92"/>
      <c r="T81" s="90"/>
      <c r="U81" s="90"/>
      <c r="V81" s="90"/>
      <c r="W81" s="92"/>
      <c r="X81" s="93"/>
      <c r="Y81" s="94"/>
    </row>
    <row r="82" spans="2:27" ht="12" customHeight="1" x14ac:dyDescent="0.2">
      <c r="B82" s="95" t="s">
        <v>39</v>
      </c>
      <c r="C82" s="96"/>
      <c r="D82" s="5" t="e">
        <f>#REF!</f>
        <v>#REF!</v>
      </c>
      <c r="E82" s="94"/>
      <c r="F82" s="5">
        <f>F13</f>
        <v>167786</v>
      </c>
      <c r="G82" s="49"/>
      <c r="H82" s="5">
        <f>H13</f>
        <v>0</v>
      </c>
      <c r="I82" s="5"/>
      <c r="J82" s="5">
        <f>J13</f>
        <v>0</v>
      </c>
      <c r="K82" s="5"/>
      <c r="L82" s="5">
        <f>L13</f>
        <v>167786</v>
      </c>
      <c r="M82" s="5"/>
      <c r="N82" s="5">
        <f>N13</f>
        <v>634599</v>
      </c>
      <c r="O82" s="61"/>
      <c r="P82" s="49">
        <f>P13</f>
        <v>19532</v>
      </c>
      <c r="Q82" s="49"/>
      <c r="R82" s="5">
        <f>R13</f>
        <v>0</v>
      </c>
      <c r="S82" s="49"/>
      <c r="T82" s="5">
        <f>T13</f>
        <v>5000</v>
      </c>
      <c r="U82" s="49"/>
      <c r="V82" s="49" t="e">
        <f>#REF!</f>
        <v>#REF!</v>
      </c>
      <c r="W82" s="56"/>
      <c r="X82" s="97">
        <f>X13</f>
        <v>826917</v>
      </c>
      <c r="Y82" s="94"/>
    </row>
    <row r="83" spans="2:27" ht="12" customHeight="1" x14ac:dyDescent="0.2">
      <c r="B83" s="95" t="s">
        <v>110</v>
      </c>
      <c r="C83" s="96"/>
      <c r="D83" s="5"/>
      <c r="E83" s="94"/>
      <c r="F83" s="5">
        <f>F23</f>
        <v>147120</v>
      </c>
      <c r="G83" s="49"/>
      <c r="H83" s="5"/>
      <c r="I83" s="5"/>
      <c r="J83" s="5">
        <f>J23</f>
        <v>38100</v>
      </c>
      <c r="K83" s="5"/>
      <c r="L83" s="5">
        <f>L23</f>
        <v>185220</v>
      </c>
      <c r="M83" s="5"/>
      <c r="N83" s="5">
        <f>N23</f>
        <v>3179080</v>
      </c>
      <c r="O83" s="61"/>
      <c r="P83" s="49">
        <f>P23</f>
        <v>64895</v>
      </c>
      <c r="Q83" s="49"/>
      <c r="R83" s="5">
        <f>R23</f>
        <v>0</v>
      </c>
      <c r="S83" s="49"/>
      <c r="T83" s="5">
        <f>T23</f>
        <v>81496</v>
      </c>
      <c r="U83" s="49"/>
      <c r="V83" s="49"/>
      <c r="W83" s="56"/>
      <c r="X83" s="97">
        <f>X23</f>
        <v>3510691</v>
      </c>
      <c r="Y83" s="94"/>
    </row>
    <row r="84" spans="2:27" ht="12" customHeight="1" x14ac:dyDescent="0.2">
      <c r="B84" s="95" t="s">
        <v>111</v>
      </c>
      <c r="C84" s="96"/>
      <c r="D84" s="98" t="e">
        <f>D57</f>
        <v>#REF!</v>
      </c>
      <c r="E84" s="94"/>
      <c r="F84" s="5">
        <f>F33</f>
        <v>271224</v>
      </c>
      <c r="G84" s="49"/>
      <c r="H84" s="5">
        <f>H57</f>
        <v>0</v>
      </c>
      <c r="I84" s="5"/>
      <c r="J84" s="5">
        <f>J33</f>
        <v>-49524</v>
      </c>
      <c r="K84" s="5"/>
      <c r="L84" s="5">
        <f>L33</f>
        <v>221700</v>
      </c>
      <c r="M84" s="5"/>
      <c r="N84" s="49">
        <f>N33</f>
        <v>2049079</v>
      </c>
      <c r="O84" s="61"/>
      <c r="P84" s="49">
        <f>P33</f>
        <v>37263</v>
      </c>
      <c r="Q84" s="56"/>
      <c r="R84" s="49">
        <f>R33</f>
        <v>0</v>
      </c>
      <c r="S84" s="49"/>
      <c r="T84" s="49">
        <f>T33</f>
        <v>91200</v>
      </c>
      <c r="U84" s="49"/>
      <c r="V84" s="49" t="e">
        <f>V57</f>
        <v>#REF!</v>
      </c>
      <c r="W84" s="56"/>
      <c r="X84" s="99">
        <f>X33</f>
        <v>2399242</v>
      </c>
      <c r="Y84" s="94"/>
    </row>
    <row r="85" spans="2:27" ht="12" customHeight="1" x14ac:dyDescent="0.2">
      <c r="B85" s="95" t="s">
        <v>112</v>
      </c>
      <c r="C85" s="96"/>
      <c r="D85" s="5"/>
      <c r="E85" s="94"/>
      <c r="F85" s="5">
        <f>F57</f>
        <v>664917</v>
      </c>
      <c r="G85" s="49"/>
      <c r="H85" s="5"/>
      <c r="I85" s="5"/>
      <c r="J85" s="5">
        <f>J57</f>
        <v>61700</v>
      </c>
      <c r="K85" s="5"/>
      <c r="L85" s="5">
        <f>L57</f>
        <v>726617</v>
      </c>
      <c r="M85" s="5"/>
      <c r="N85" s="49">
        <f>N57</f>
        <v>3005987</v>
      </c>
      <c r="O85" s="61"/>
      <c r="P85" s="49">
        <f>P57</f>
        <v>127150</v>
      </c>
      <c r="Q85" s="56"/>
      <c r="R85" s="49">
        <f>R57</f>
        <v>0</v>
      </c>
      <c r="S85" s="49"/>
      <c r="T85" s="49">
        <f>T57</f>
        <v>93600</v>
      </c>
      <c r="U85" s="49"/>
      <c r="V85" s="49"/>
      <c r="W85" s="56"/>
      <c r="X85" s="99">
        <f>X57</f>
        <v>3953354</v>
      </c>
      <c r="Y85" s="94"/>
    </row>
    <row r="86" spans="2:27" ht="12" customHeight="1" x14ac:dyDescent="0.2">
      <c r="B86" s="95" t="s">
        <v>107</v>
      </c>
      <c r="C86" s="96"/>
      <c r="D86" s="5"/>
      <c r="E86" s="94"/>
      <c r="F86" s="5">
        <f>F76</f>
        <v>146788</v>
      </c>
      <c r="G86" s="5"/>
      <c r="H86" s="5">
        <f>H76</f>
        <v>0</v>
      </c>
      <c r="I86" s="5">
        <f>I76</f>
        <v>0</v>
      </c>
      <c r="J86" s="5">
        <f>J76</f>
        <v>-54231</v>
      </c>
      <c r="K86" s="5"/>
      <c r="L86" s="5">
        <f>L76</f>
        <v>92557</v>
      </c>
      <c r="M86" s="5"/>
      <c r="N86" s="5">
        <f>N76</f>
        <v>4071338</v>
      </c>
      <c r="O86" s="5"/>
      <c r="P86" s="5">
        <f>P76</f>
        <v>840</v>
      </c>
      <c r="Q86" s="5"/>
      <c r="R86" s="5">
        <f>R76</f>
        <v>-15283</v>
      </c>
      <c r="S86" s="5"/>
      <c r="T86" s="5">
        <f>T76</f>
        <v>-271296</v>
      </c>
      <c r="U86" s="5"/>
      <c r="V86" s="5">
        <f>V76</f>
        <v>0</v>
      </c>
      <c r="W86" s="5">
        <f>W76</f>
        <v>0</v>
      </c>
      <c r="X86" s="97">
        <f>X76</f>
        <v>3878156</v>
      </c>
      <c r="Y86" s="94"/>
    </row>
    <row r="87" spans="2:27" ht="12" customHeight="1" thickBot="1" x14ac:dyDescent="0.25">
      <c r="B87" s="100"/>
      <c r="C87" s="101" t="s">
        <v>113</v>
      </c>
      <c r="D87" s="77" t="e">
        <f>SUM(D82:D84)</f>
        <v>#REF!</v>
      </c>
      <c r="E87" s="94"/>
      <c r="F87" s="102">
        <f>SUM(F82:F86)</f>
        <v>1397835</v>
      </c>
      <c r="G87" s="103"/>
      <c r="H87" s="102">
        <f>SUM(H82:H86)</f>
        <v>0</v>
      </c>
      <c r="I87" s="77"/>
      <c r="J87" s="102">
        <f>SUM(J82:J86)</f>
        <v>-3955</v>
      </c>
      <c r="K87" s="77"/>
      <c r="L87" s="102">
        <f>SUM(L82:L86)</f>
        <v>1393880</v>
      </c>
      <c r="M87" s="104"/>
      <c r="N87" s="102">
        <f>SUM(N82:N86)</f>
        <v>12940083</v>
      </c>
      <c r="O87" s="105"/>
      <c r="P87" s="102">
        <f>SUM(P82:P86)</f>
        <v>249680</v>
      </c>
      <c r="Q87" s="106"/>
      <c r="R87" s="102">
        <f>SUM(R82:R86)</f>
        <v>-15283</v>
      </c>
      <c r="S87" s="107"/>
      <c r="T87" s="102">
        <f>SUM(T82:T86)</f>
        <v>0</v>
      </c>
      <c r="U87" s="103"/>
      <c r="V87" s="103" t="e">
        <f>SUM(V82:V84)</f>
        <v>#REF!</v>
      </c>
      <c r="W87" s="106"/>
      <c r="X87" s="108">
        <f>SUM(X82:X86)</f>
        <v>14568360</v>
      </c>
      <c r="Y87" s="94"/>
    </row>
    <row r="88" spans="2:27" ht="12" customHeight="1" thickTop="1" x14ac:dyDescent="0.2">
      <c r="B88" s="109"/>
      <c r="C88" s="110"/>
      <c r="D88" s="111"/>
      <c r="E88" s="112"/>
      <c r="F88" s="111"/>
      <c r="G88" s="113"/>
      <c r="H88" s="111"/>
      <c r="I88" s="111"/>
      <c r="J88" s="111"/>
      <c r="K88" s="111"/>
      <c r="L88" s="111"/>
      <c r="M88" s="114"/>
      <c r="N88" s="111"/>
      <c r="O88" s="115"/>
      <c r="P88" s="111"/>
      <c r="Q88" s="116"/>
      <c r="R88" s="111"/>
      <c r="S88" s="116"/>
      <c r="T88" s="111"/>
      <c r="U88" s="113"/>
      <c r="V88" s="113"/>
      <c r="W88" s="116"/>
      <c r="X88" s="117"/>
      <c r="Y88" s="94"/>
    </row>
    <row r="89" spans="2:27" ht="18" customHeight="1" x14ac:dyDescent="0.2">
      <c r="C89" s="118"/>
      <c r="D89" s="119"/>
      <c r="F89" s="119"/>
      <c r="G89" s="120"/>
      <c r="H89" s="119"/>
      <c r="I89" s="77"/>
      <c r="J89" s="119"/>
      <c r="K89" s="77"/>
      <c r="L89" s="119"/>
      <c r="M89" s="104"/>
      <c r="N89" s="119"/>
      <c r="O89" s="121"/>
      <c r="P89" s="119"/>
      <c r="Q89" s="122"/>
      <c r="R89" s="119"/>
      <c r="S89" s="122"/>
      <c r="T89" s="119"/>
      <c r="U89" s="120"/>
      <c r="V89" s="120"/>
      <c r="W89" s="122"/>
      <c r="X89" s="119"/>
    </row>
    <row r="90" spans="2:27" ht="12" customHeight="1" x14ac:dyDescent="0.2">
      <c r="B90" s="123" t="s">
        <v>114</v>
      </c>
      <c r="C90" s="124" t="s">
        <v>115</v>
      </c>
      <c r="D90" s="125"/>
      <c r="F90" s="125"/>
      <c r="G90" s="126"/>
      <c r="H90" s="125"/>
      <c r="I90" s="127"/>
      <c r="J90" s="125"/>
      <c r="K90" s="127"/>
      <c r="L90" s="125"/>
      <c r="M90" s="5"/>
      <c r="N90" s="128">
        <f>N57+N33+N23+N13</f>
        <v>8868745</v>
      </c>
      <c r="O90" s="129" t="s">
        <v>116</v>
      </c>
      <c r="P90" s="129"/>
      <c r="Q90" s="130"/>
      <c r="R90" s="131"/>
      <c r="S90" s="132"/>
      <c r="T90" s="133"/>
      <c r="U90" s="134"/>
      <c r="V90" s="135"/>
      <c r="W90" s="136"/>
      <c r="X90" s="137"/>
      <c r="AA90" s="1" t="s">
        <v>117</v>
      </c>
    </row>
    <row r="91" spans="2:27" ht="15.75" customHeight="1" x14ac:dyDescent="0.2">
      <c r="B91" s="66" t="s">
        <v>84</v>
      </c>
      <c r="C91" s="94" t="s">
        <v>118</v>
      </c>
      <c r="F91" s="138"/>
      <c r="H91" s="52"/>
      <c r="I91" s="139"/>
      <c r="J91" s="140">
        <v>61086</v>
      </c>
      <c r="K91" s="139"/>
      <c r="L91" s="52"/>
      <c r="M91" s="139"/>
      <c r="N91" s="141">
        <f>+N59+N60+N61</f>
        <v>4071338</v>
      </c>
      <c r="O91" s="142" t="s">
        <v>119</v>
      </c>
      <c r="P91" s="143"/>
      <c r="Q91" s="144"/>
      <c r="R91" s="144"/>
      <c r="S91" s="144"/>
      <c r="T91" s="145"/>
      <c r="AA91" s="1" t="s">
        <v>120</v>
      </c>
    </row>
    <row r="92" spans="2:27" ht="15.75" customHeight="1" x14ac:dyDescent="0.2">
      <c r="C92" s="94" t="s">
        <v>121</v>
      </c>
      <c r="J92" s="146">
        <v>1000</v>
      </c>
      <c r="K92" s="139"/>
      <c r="L92" s="52"/>
      <c r="M92" s="139"/>
      <c r="N92" s="141">
        <v>0</v>
      </c>
      <c r="O92" s="142" t="s">
        <v>122</v>
      </c>
      <c r="P92" s="143"/>
      <c r="Q92" s="144"/>
      <c r="R92" s="144"/>
      <c r="S92" s="144"/>
      <c r="T92" s="145"/>
      <c r="AA92" s="1" t="s">
        <v>123</v>
      </c>
    </row>
    <row r="93" spans="2:27" ht="15.75" customHeight="1" thickBot="1" x14ac:dyDescent="0.25">
      <c r="J93" s="147">
        <f>J92+J91</f>
        <v>62086</v>
      </c>
      <c r="K93" s="139"/>
      <c r="L93" s="52"/>
      <c r="M93" s="139"/>
      <c r="N93" s="148">
        <f>SUM(N90:N92)</f>
        <v>12940083</v>
      </c>
      <c r="O93" s="149"/>
      <c r="P93" s="150" t="s">
        <v>124</v>
      </c>
      <c r="Q93" s="151"/>
      <c r="R93" s="151"/>
      <c r="S93" s="151"/>
      <c r="T93" s="152"/>
    </row>
    <row r="94" spans="2:27" ht="15.75" customHeight="1" thickTop="1" x14ac:dyDescent="0.2">
      <c r="B94" s="66" t="s">
        <v>98</v>
      </c>
      <c r="C94" s="94" t="s">
        <v>125</v>
      </c>
      <c r="F94" s="138"/>
      <c r="H94" s="52"/>
      <c r="I94" s="139"/>
      <c r="J94" s="140">
        <v>82000</v>
      </c>
      <c r="K94" s="139"/>
      <c r="L94" s="52"/>
      <c r="M94" s="139"/>
      <c r="N94" s="153"/>
      <c r="P94" s="4"/>
    </row>
    <row r="95" spans="2:27" ht="15.75" customHeight="1" x14ac:dyDescent="0.2">
      <c r="B95" s="66"/>
      <c r="C95" s="94" t="s">
        <v>126</v>
      </c>
      <c r="F95" s="138"/>
      <c r="H95" s="52"/>
      <c r="I95" s="139"/>
      <c r="J95" s="140">
        <v>45569</v>
      </c>
      <c r="K95" s="139"/>
      <c r="L95" s="52"/>
      <c r="M95" s="139"/>
      <c r="N95" s="153"/>
      <c r="P95" s="4"/>
    </row>
    <row r="96" spans="2:27" ht="15.75" customHeight="1" x14ac:dyDescent="0.2">
      <c r="B96" s="66"/>
      <c r="C96" s="154" t="s">
        <v>127</v>
      </c>
      <c r="F96" s="138"/>
      <c r="H96" s="52"/>
      <c r="I96" s="139"/>
      <c r="J96" s="146">
        <f>-SUM(J100:J103)</f>
        <v>-100800</v>
      </c>
      <c r="K96" s="139"/>
      <c r="L96" s="52"/>
      <c r="M96" s="139"/>
      <c r="N96" s="153"/>
      <c r="P96" s="4"/>
    </row>
    <row r="97" spans="2:28" ht="15.75" customHeight="1" thickBot="1" x14ac:dyDescent="0.25">
      <c r="B97" s="66"/>
      <c r="C97" s="154"/>
      <c r="D97" s="52"/>
      <c r="E97" s="155"/>
      <c r="F97" s="138"/>
      <c r="H97" s="52"/>
      <c r="I97" s="139"/>
      <c r="J97" s="147">
        <f>J95+J94+J96</f>
        <v>26769</v>
      </c>
      <c r="K97" s="139"/>
      <c r="L97" s="52"/>
      <c r="M97" s="139"/>
      <c r="N97" s="153"/>
      <c r="P97" s="4"/>
    </row>
    <row r="98" spans="2:28" ht="15.75" customHeight="1" thickTop="1" x14ac:dyDescent="0.2">
      <c r="B98" s="66"/>
      <c r="C98" s="156" t="s">
        <v>128</v>
      </c>
      <c r="D98" s="52"/>
      <c r="E98" s="155"/>
      <c r="F98" s="138"/>
      <c r="H98" s="52"/>
      <c r="I98" s="139"/>
      <c r="J98" s="140"/>
    </row>
    <row r="99" spans="2:28" ht="15.75" customHeight="1" x14ac:dyDescent="0.2">
      <c r="B99" s="66" t="s">
        <v>43</v>
      </c>
      <c r="C99" s="156" t="s">
        <v>129</v>
      </c>
      <c r="D99" s="52"/>
      <c r="E99" s="155"/>
      <c r="F99" s="52"/>
      <c r="H99" s="52"/>
      <c r="I99" s="139"/>
      <c r="J99" s="52"/>
      <c r="K99" s="139"/>
      <c r="L99" s="52"/>
      <c r="M99" s="66" t="s">
        <v>130</v>
      </c>
      <c r="N99" s="156" t="s">
        <v>131</v>
      </c>
      <c r="P99" s="4"/>
    </row>
    <row r="100" spans="2:28" s="52" customFormat="1" ht="15.75" customHeight="1" x14ac:dyDescent="0.2">
      <c r="B100" s="66"/>
      <c r="C100" s="154" t="s">
        <v>132</v>
      </c>
      <c r="E100" s="155"/>
      <c r="I100" s="139"/>
      <c r="J100" s="140">
        <v>9600</v>
      </c>
      <c r="K100" s="139"/>
      <c r="M100" s="54"/>
      <c r="N100" s="154" t="s">
        <v>133</v>
      </c>
      <c r="Q100" s="53"/>
      <c r="S100" s="53"/>
      <c r="T100" s="140">
        <v>25000</v>
      </c>
      <c r="W100" s="53"/>
      <c r="X100" s="9"/>
      <c r="Y100" s="1"/>
      <c r="Z100" s="1"/>
      <c r="AB100" s="9"/>
    </row>
    <row r="101" spans="2:28" s="52" customFormat="1" ht="15.75" customHeight="1" x14ac:dyDescent="0.2">
      <c r="B101" s="66"/>
      <c r="C101" s="154" t="s">
        <v>134</v>
      </c>
      <c r="E101" s="155"/>
      <c r="I101" s="139"/>
      <c r="J101" s="140">
        <v>3500</v>
      </c>
      <c r="K101" s="139"/>
      <c r="M101" s="54"/>
      <c r="N101" s="154" t="s">
        <v>135</v>
      </c>
      <c r="Q101" s="53"/>
      <c r="S101" s="53"/>
      <c r="T101" s="140">
        <v>5600</v>
      </c>
      <c r="W101" s="53"/>
      <c r="X101" s="9"/>
      <c r="Y101" s="1"/>
      <c r="Z101" s="1"/>
      <c r="AB101" s="9"/>
    </row>
    <row r="102" spans="2:28" s="52" customFormat="1" ht="15.75" customHeight="1" x14ac:dyDescent="0.2">
      <c r="B102" s="66"/>
      <c r="C102" s="154" t="s">
        <v>136</v>
      </c>
      <c r="E102" s="155"/>
      <c r="I102" s="139"/>
      <c r="J102" s="140">
        <v>25000</v>
      </c>
      <c r="K102" s="139"/>
      <c r="M102" s="54"/>
      <c r="N102" s="154" t="s">
        <v>137</v>
      </c>
      <c r="Q102" s="53"/>
      <c r="S102" s="53"/>
      <c r="T102" s="140">
        <v>10000</v>
      </c>
      <c r="W102" s="53"/>
      <c r="X102" s="9"/>
      <c r="Y102" s="1"/>
      <c r="Z102" s="1"/>
      <c r="AB102" s="9"/>
    </row>
    <row r="103" spans="2:28" s="52" customFormat="1" ht="15.75" customHeight="1" x14ac:dyDescent="0.2">
      <c r="B103" s="66"/>
      <c r="C103" s="154" t="s">
        <v>138</v>
      </c>
      <c r="E103" s="155"/>
      <c r="I103" s="139"/>
      <c r="J103" s="146">
        <v>62700</v>
      </c>
      <c r="K103" s="139"/>
      <c r="M103" s="54"/>
      <c r="N103" s="154" t="s">
        <v>139</v>
      </c>
      <c r="Q103" s="53"/>
      <c r="R103" s="140"/>
      <c r="S103" s="53"/>
      <c r="T103" s="140">
        <v>20000</v>
      </c>
      <c r="W103" s="53"/>
      <c r="X103" s="9"/>
      <c r="Y103" s="1"/>
      <c r="Z103" s="1"/>
      <c r="AB103" s="9"/>
    </row>
    <row r="104" spans="2:28" ht="15.75" customHeight="1" thickBot="1" x14ac:dyDescent="0.25">
      <c r="C104" s="155"/>
      <c r="D104" s="52"/>
      <c r="E104" s="155"/>
      <c r="F104" s="52"/>
      <c r="H104" s="52"/>
      <c r="I104" s="139"/>
      <c r="J104" s="147">
        <f>SUM(J100:J103)</f>
        <v>100800</v>
      </c>
      <c r="K104" s="139"/>
      <c r="L104" s="52"/>
      <c r="N104" s="154" t="s">
        <v>140</v>
      </c>
      <c r="R104" s="140"/>
      <c r="T104" s="140">
        <v>81496</v>
      </c>
    </row>
    <row r="105" spans="2:28" ht="15.75" customHeight="1" thickTop="1" x14ac:dyDescent="0.2">
      <c r="K105" s="139"/>
      <c r="L105" s="52"/>
      <c r="N105" s="154" t="s">
        <v>141</v>
      </c>
      <c r="R105" s="140"/>
      <c r="T105" s="140">
        <v>91200</v>
      </c>
    </row>
    <row r="106" spans="2:28" ht="15.75" customHeight="1" x14ac:dyDescent="0.2">
      <c r="L106" s="52"/>
      <c r="N106" s="154" t="s">
        <v>142</v>
      </c>
      <c r="R106" s="140"/>
      <c r="T106" s="140">
        <v>5000</v>
      </c>
    </row>
    <row r="107" spans="2:28" ht="15.75" customHeight="1" x14ac:dyDescent="0.2">
      <c r="B107" s="66" t="s">
        <v>55</v>
      </c>
      <c r="C107" s="156" t="s">
        <v>143</v>
      </c>
      <c r="D107" s="52"/>
      <c r="E107" s="155"/>
      <c r="F107" s="52"/>
      <c r="H107" s="52"/>
      <c r="I107" s="139"/>
      <c r="J107" s="140"/>
      <c r="K107" s="139"/>
      <c r="L107" s="52"/>
      <c r="N107" s="154" t="s">
        <v>144</v>
      </c>
      <c r="R107" s="140"/>
      <c r="T107" s="146">
        <v>33000</v>
      </c>
    </row>
    <row r="108" spans="2:28" ht="15.75" customHeight="1" thickBot="1" x14ac:dyDescent="0.25">
      <c r="C108" s="154" t="s">
        <v>145</v>
      </c>
      <c r="D108" s="52"/>
      <c r="E108" s="155"/>
      <c r="F108" s="52"/>
      <c r="H108" s="52"/>
      <c r="I108" s="139"/>
      <c r="J108" s="140">
        <v>-1804</v>
      </c>
      <c r="K108" s="139"/>
      <c r="L108" s="52"/>
      <c r="N108" s="154"/>
      <c r="T108" s="147">
        <f>SUM(T100:T107)</f>
        <v>271296</v>
      </c>
    </row>
    <row r="109" spans="2:28" ht="15.75" customHeight="1" thickTop="1" x14ac:dyDescent="0.2">
      <c r="C109" s="154" t="s">
        <v>145</v>
      </c>
      <c r="D109" s="52"/>
      <c r="E109" s="155"/>
      <c r="F109" s="52"/>
      <c r="H109" s="52"/>
      <c r="I109" s="139"/>
      <c r="J109" s="140">
        <v>-47720</v>
      </c>
      <c r="K109" s="139"/>
      <c r="L109" s="52"/>
    </row>
    <row r="110" spans="2:28" ht="15.75" customHeight="1" x14ac:dyDescent="0.2">
      <c r="C110" s="154" t="s">
        <v>146</v>
      </c>
      <c r="D110" s="52"/>
      <c r="E110" s="155"/>
      <c r="F110" s="52"/>
      <c r="H110" s="52"/>
      <c r="I110" s="139"/>
      <c r="J110" s="146">
        <v>49524</v>
      </c>
      <c r="K110" s="157" t="s">
        <v>147</v>
      </c>
      <c r="L110" s="52"/>
    </row>
    <row r="111" spans="2:28" ht="15.75" customHeight="1" thickBot="1" x14ac:dyDescent="0.25">
      <c r="C111" s="155"/>
      <c r="D111" s="52"/>
      <c r="E111" s="155"/>
      <c r="F111" s="52"/>
      <c r="H111" s="52"/>
      <c r="I111" s="139"/>
      <c r="J111" s="147">
        <f>SUM(J108:J110)</f>
        <v>0</v>
      </c>
      <c r="K111" s="139" t="s">
        <v>148</v>
      </c>
    </row>
    <row r="112" spans="2:28" ht="15.75" customHeight="1" thickTop="1" x14ac:dyDescent="0.2">
      <c r="K112" s="54" t="s">
        <v>149</v>
      </c>
      <c r="N112" s="158"/>
    </row>
    <row r="115" spans="3:3" ht="15.75" customHeight="1" x14ac:dyDescent="0.2">
      <c r="C115" s="159"/>
    </row>
    <row r="129" spans="11:12" ht="15.75" customHeight="1" x14ac:dyDescent="0.2">
      <c r="K129" s="4"/>
      <c r="L129" s="4"/>
    </row>
  </sheetData>
  <mergeCells count="4">
    <mergeCell ref="B1:X1"/>
    <mergeCell ref="B2:X2"/>
    <mergeCell ref="B4:D4"/>
    <mergeCell ref="AA80:AB80"/>
  </mergeCells>
  <pageMargins left="0.7" right="0.7" top="0.75" bottom="0.75" header="0.3" footer="0.3"/>
  <pageSetup scale="6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2021-22 AB DS Detail </vt:lpstr>
      <vt:lpstr>2021-22 TB DS Detail</vt:lpstr>
      <vt:lpstr>2020-21 AB DS Detail</vt:lpstr>
      <vt:lpstr>2020-21 TB</vt:lpstr>
      <vt:lpstr>19-20 AB</vt:lpstr>
      <vt:lpstr>'19-20 AB'!Print_Area</vt:lpstr>
      <vt:lpstr>'2021-22 AB DS Detail '!Print_Area</vt:lpstr>
      <vt:lpstr>'19-20 AB'!Print_Titles</vt:lpstr>
      <vt:lpstr>'2020-21 AB DS Detail'!Print_Titles</vt:lpstr>
      <vt:lpstr>'2020-21 TB'!Print_Titles</vt:lpstr>
      <vt:lpstr>'2021-22 AB DS Detail '!Print_Titles</vt:lpstr>
      <vt:lpstr>'2021-22 TB DS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Haitham</dc:creator>
  <cp:lastModifiedBy>Windows User</cp:lastModifiedBy>
  <cp:lastPrinted>2021-08-24T20:55:20Z</cp:lastPrinted>
  <dcterms:created xsi:type="dcterms:W3CDTF">2020-04-07T13:56:29Z</dcterms:created>
  <dcterms:modified xsi:type="dcterms:W3CDTF">2021-08-24T20:55:49Z</dcterms:modified>
</cp:coreProperties>
</file>